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fträg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Kunden" sheetId="3" state="visible" r:id="rId3"/>
  </sheets>
  <definedNames>
    <definedName name="_xlnm._FilterDatabase" localSheetId="0" hidden="1">'Aufträge'!$A$1:$J$21</definedName>
    <definedName name="_xlnm._FilterDatabase" localSheetId="2" hidden="1">'Kunden'!$A$1:$G$11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  <color rgb="002C3E50"/>
      <sz val="16"/>
    </font>
    <font>
      <sz val="10"/>
    </font>
    <font>
      <b val="1"/>
      <color rgb="002C3E50"/>
      <sz val="12"/>
    </font>
    <font>
      <b val="1"/>
      <sz val="10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D5F4E6"/>
        <bgColor rgb="00D5F4E6"/>
      </patternFill>
    </fill>
    <fill>
      <patternFill patternType="solid">
        <fgColor rgb="00FADBD8"/>
        <bgColor rgb="00FADBD8"/>
      </patternFill>
    </fill>
    <fill>
      <patternFill patternType="solid">
        <fgColor rgb="00F9E79F"/>
        <bgColor rgb="00F9E79F"/>
      </patternFill>
    </fill>
    <fill>
      <patternFill patternType="solid">
        <fgColor rgb="0034495E"/>
        <bgColor rgb="0034495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/>
    </xf>
    <xf numFmtId="164" fontId="2" fillId="5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2" fillId="0" borderId="1" applyAlignment="1" pivotButton="0" quotePrefix="0" xfId="0">
      <alignment horizontal="right" vertical="center"/>
    </xf>
    <xf numFmtId="1" fontId="2" fillId="0" borderId="1" applyAlignment="1" pivotButton="0" quotePrefix="0" xfId="0">
      <alignment horizontal="right" vertical="center"/>
    </xf>
    <xf numFmtId="0" fontId="5" fillId="0" borderId="0" pivotButton="0" quotePrefix="0" xfId="0"/>
    <xf numFmtId="0" fontId="7" fillId="6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Aufträge nach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'Dashboard'!C14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'Dashboard'!$B$15:$B$17</f>
            </numRef>
          </cat>
          <val>
            <numRef>
              <f>'Dashboard'!$C$15:$C$17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22" customWidth="1" min="3" max="3"/>
    <col width="28" customWidth="1" min="4" max="4"/>
    <col width="15" customWidth="1" min="5" max="5"/>
    <col width="14" customWidth="1" min="6" max="6"/>
    <col width="16" customWidth="1" min="7" max="7"/>
    <col width="13" customWidth="1" min="8" max="8"/>
    <col width="16" customWidth="1" min="9" max="9"/>
    <col width="14" customWidth="1" min="10" max="10"/>
  </cols>
  <sheetData>
    <row r="1">
      <c r="A1" s="1" t="inlineStr">
        <is>
          <t>Auftragsnr.</t>
        </is>
      </c>
      <c r="B1" s="1" t="inlineStr">
        <is>
          <t>Datum</t>
        </is>
      </c>
      <c r="C1" s="1" t="inlineStr">
        <is>
          <t>Kunde</t>
        </is>
      </c>
      <c r="D1" s="1" t="inlineStr">
        <is>
          <t>Beschreibung</t>
        </is>
      </c>
      <c r="E1" s="1" t="inlineStr">
        <is>
          <t>Netto-Betrag</t>
        </is>
      </c>
      <c r="F1" s="1" t="inlineStr">
        <is>
          <t>MwSt. 19%</t>
        </is>
      </c>
      <c r="G1" s="1" t="inlineStr">
        <is>
          <t>Brutto-Betrag</t>
        </is>
      </c>
      <c r="H1" s="1" t="inlineStr">
        <is>
          <t>Status</t>
        </is>
      </c>
      <c r="I1" s="1" t="inlineStr">
        <is>
          <t>Fälligkeitsdatum</t>
        </is>
      </c>
      <c r="J1" s="1" t="inlineStr">
        <is>
          <t>Zahldatum</t>
        </is>
      </c>
    </row>
    <row r="2">
      <c r="A2" s="2" t="inlineStr">
        <is>
          <t>2024-1001</t>
        </is>
      </c>
      <c r="B2" s="2" t="inlineStr">
        <is>
          <t>24.03.2024</t>
        </is>
      </c>
      <c r="C2" s="3" t="inlineStr">
        <is>
          <t>Zimmermann Tech</t>
        </is>
      </c>
      <c r="D2" s="3" t="inlineStr">
        <is>
          <t>Softwarelizenz Jahresabo</t>
        </is>
      </c>
      <c r="E2" s="4" t="n">
        <v>4613.02</v>
      </c>
      <c r="F2" s="4">
        <f>E2*0.19</f>
        <v/>
      </c>
      <c r="G2" s="4">
        <f>E2+F2</f>
        <v/>
      </c>
      <c r="H2" s="2" t="inlineStr">
        <is>
          <t>Bezahlt</t>
        </is>
      </c>
      <c r="I2" s="2" t="inlineStr">
        <is>
          <t>23.04.2024</t>
        </is>
      </c>
      <c r="J2" s="2" t="inlineStr">
        <is>
          <t>18.04.2024</t>
        </is>
      </c>
    </row>
    <row r="3">
      <c r="A3" s="5" t="inlineStr">
        <is>
          <t>2024-1002</t>
        </is>
      </c>
      <c r="B3" s="5" t="inlineStr">
        <is>
          <t>14.03.2024</t>
        </is>
      </c>
      <c r="C3" s="6" t="inlineStr">
        <is>
          <t>Becker &amp; Partner</t>
        </is>
      </c>
      <c r="D3" s="6" t="inlineStr">
        <is>
          <t>IT-Beratung</t>
        </is>
      </c>
      <c r="E3" s="7" t="n">
        <v>4001.08</v>
      </c>
      <c r="F3" s="7">
        <f>E3*0.19</f>
        <v/>
      </c>
      <c r="G3" s="7">
        <f>E3+F3</f>
        <v/>
      </c>
      <c r="H3" s="5" t="inlineStr">
        <is>
          <t>Offen</t>
        </is>
      </c>
      <c r="I3" s="5" t="inlineStr">
        <is>
          <t>13.04.2024</t>
        </is>
      </c>
      <c r="J3" s="5" t="n"/>
    </row>
    <row r="4">
      <c r="A4" s="2" t="inlineStr">
        <is>
          <t>2024-1003</t>
        </is>
      </c>
      <c r="B4" s="2" t="inlineStr">
        <is>
          <t>03.05.2024</t>
        </is>
      </c>
      <c r="C4" s="3" t="inlineStr">
        <is>
          <t>Neumann GmbH</t>
        </is>
      </c>
      <c r="D4" s="3" t="inlineStr">
        <is>
          <t>Webentwicklung Homepage</t>
        </is>
      </c>
      <c r="E4" s="4" t="n">
        <v>6484.73</v>
      </c>
      <c r="F4" s="4">
        <f>E4*0.19</f>
        <v/>
      </c>
      <c r="G4" s="4">
        <f>E4+F4</f>
        <v/>
      </c>
      <c r="H4" s="2" t="inlineStr">
        <is>
          <t>Bezahlt</t>
        </is>
      </c>
      <c r="I4" s="2" t="inlineStr">
        <is>
          <t>02.06.2024</t>
        </is>
      </c>
      <c r="J4" s="2" t="inlineStr">
        <is>
          <t>26.05.2024</t>
        </is>
      </c>
    </row>
    <row r="5">
      <c r="A5" s="5" t="inlineStr">
        <is>
          <t>2024-1004</t>
        </is>
      </c>
      <c r="B5" s="5" t="inlineStr">
        <is>
          <t>13.03.2024</t>
        </is>
      </c>
      <c r="C5" s="6" t="inlineStr">
        <is>
          <t>Neumann GmbH</t>
        </is>
      </c>
      <c r="D5" s="6" t="inlineStr">
        <is>
          <t>Schulung Mitarbeiter</t>
        </is>
      </c>
      <c r="E5" s="7" t="n">
        <v>2093.51</v>
      </c>
      <c r="F5" s="7">
        <f>E5*0.19</f>
        <v/>
      </c>
      <c r="G5" s="7">
        <f>E5+F5</f>
        <v/>
      </c>
      <c r="H5" s="5" t="inlineStr">
        <is>
          <t>Offen</t>
        </is>
      </c>
      <c r="I5" s="5" t="inlineStr">
        <is>
          <t>12.04.2024</t>
        </is>
      </c>
      <c r="J5" s="5" t="n"/>
    </row>
    <row r="6">
      <c r="A6" s="5" t="inlineStr">
        <is>
          <t>2024-1005</t>
        </is>
      </c>
      <c r="B6" s="5" t="inlineStr">
        <is>
          <t>24.02.2024</t>
        </is>
      </c>
      <c r="C6" s="6" t="inlineStr">
        <is>
          <t>Zimmermann Tech</t>
        </is>
      </c>
      <c r="D6" s="6" t="inlineStr">
        <is>
          <t>Mobile App Entwicklung</t>
        </is>
      </c>
      <c r="E6" s="7" t="n">
        <v>5799.36</v>
      </c>
      <c r="F6" s="7">
        <f>E6*0.19</f>
        <v/>
      </c>
      <c r="G6" s="7">
        <f>E6+F6</f>
        <v/>
      </c>
      <c r="H6" s="5" t="inlineStr">
        <is>
          <t>Offen</t>
        </is>
      </c>
      <c r="I6" s="5" t="inlineStr">
        <is>
          <t>25.03.2024</t>
        </is>
      </c>
      <c r="J6" s="5" t="n"/>
    </row>
    <row r="7">
      <c r="A7" s="2" t="inlineStr">
        <is>
          <t>2024-1006</t>
        </is>
      </c>
      <c r="B7" s="2" t="inlineStr">
        <is>
          <t>05.02.2024</t>
        </is>
      </c>
      <c r="C7" s="3" t="inlineStr">
        <is>
          <t>Neumann GmbH</t>
        </is>
      </c>
      <c r="D7" s="3" t="inlineStr">
        <is>
          <t>Wartungsvertrag Q1</t>
        </is>
      </c>
      <c r="E7" s="4" t="n">
        <v>4769.58</v>
      </c>
      <c r="F7" s="4">
        <f>E7*0.19</f>
        <v/>
      </c>
      <c r="G7" s="4">
        <f>E7+F7</f>
        <v/>
      </c>
      <c r="H7" s="2" t="inlineStr">
        <is>
          <t>Bezahlt</t>
        </is>
      </c>
      <c r="I7" s="2" t="inlineStr">
        <is>
          <t>06.03.2024</t>
        </is>
      </c>
      <c r="J7" s="2" t="inlineStr">
        <is>
          <t>05.03.2024</t>
        </is>
      </c>
    </row>
    <row r="8">
      <c r="A8" s="5" t="inlineStr">
        <is>
          <t>2024-1007</t>
        </is>
      </c>
      <c r="B8" s="5" t="inlineStr">
        <is>
          <t>04.05.2024</t>
        </is>
      </c>
      <c r="C8" s="6" t="inlineStr">
        <is>
          <t>Schmidt AG</t>
        </is>
      </c>
      <c r="D8" s="6" t="inlineStr">
        <is>
          <t>Server-Wartung</t>
        </is>
      </c>
      <c r="E8" s="7" t="n">
        <v>7584.91</v>
      </c>
      <c r="F8" s="7">
        <f>E8*0.19</f>
        <v/>
      </c>
      <c r="G8" s="7">
        <f>E8+F8</f>
        <v/>
      </c>
      <c r="H8" s="5" t="inlineStr">
        <is>
          <t>Offen</t>
        </is>
      </c>
      <c r="I8" s="5" t="inlineStr">
        <is>
          <t>03.06.2024</t>
        </is>
      </c>
      <c r="J8" s="5" t="n"/>
    </row>
    <row r="9">
      <c r="A9" s="5" t="inlineStr">
        <is>
          <t>2024-1008</t>
        </is>
      </c>
      <c r="B9" s="5" t="inlineStr">
        <is>
          <t>23.03.2024</t>
        </is>
      </c>
      <c r="C9" s="6" t="inlineStr">
        <is>
          <t>Hofmann Trading</t>
        </is>
      </c>
      <c r="D9" s="6" t="inlineStr">
        <is>
          <t>Logodesign</t>
        </is>
      </c>
      <c r="E9" s="7" t="n">
        <v>4996.76</v>
      </c>
      <c r="F9" s="7">
        <f>E9*0.19</f>
        <v/>
      </c>
      <c r="G9" s="7">
        <f>E9+F9</f>
        <v/>
      </c>
      <c r="H9" s="5" t="inlineStr">
        <is>
          <t>Offen</t>
        </is>
      </c>
      <c r="I9" s="5" t="inlineStr">
        <is>
          <t>22.04.2024</t>
        </is>
      </c>
      <c r="J9" s="5" t="n"/>
    </row>
    <row r="10">
      <c r="A10" s="2" t="inlineStr">
        <is>
          <t>2024-1009</t>
        </is>
      </c>
      <c r="B10" s="2" t="inlineStr">
        <is>
          <t>30.03.2024</t>
        </is>
      </c>
      <c r="C10" s="3" t="inlineStr">
        <is>
          <t>Becker &amp; Partner</t>
        </is>
      </c>
      <c r="D10" s="3" t="inlineStr">
        <is>
          <t>Webentwicklung Homepage</t>
        </is>
      </c>
      <c r="E10" s="4" t="n">
        <v>1672.39</v>
      </c>
      <c r="F10" s="4">
        <f>E10*0.19</f>
        <v/>
      </c>
      <c r="G10" s="4">
        <f>E10+F10</f>
        <v/>
      </c>
      <c r="H10" s="2" t="inlineStr">
        <is>
          <t>Bezahlt</t>
        </is>
      </c>
      <c r="I10" s="2" t="inlineStr">
        <is>
          <t>29.04.2024</t>
        </is>
      </c>
      <c r="J10" s="2" t="inlineStr">
        <is>
          <t>27.04.2024</t>
        </is>
      </c>
    </row>
    <row r="11">
      <c r="A11" s="2" t="inlineStr">
        <is>
          <t>2024-1010</t>
        </is>
      </c>
      <c r="B11" s="2" t="inlineStr">
        <is>
          <t>04.05.2024</t>
        </is>
      </c>
      <c r="C11" s="3" t="inlineStr">
        <is>
          <t>Hofmann Trading</t>
        </is>
      </c>
      <c r="D11" s="3" t="inlineStr">
        <is>
          <t>Schulung Mitarbeiter</t>
        </is>
      </c>
      <c r="E11" s="4" t="n">
        <v>1030.34</v>
      </c>
      <c r="F11" s="4">
        <f>E11*0.19</f>
        <v/>
      </c>
      <c r="G11" s="4">
        <f>E11+F11</f>
        <v/>
      </c>
      <c r="H11" s="2" t="inlineStr">
        <is>
          <t>Bezahlt</t>
        </is>
      </c>
      <c r="I11" s="2" t="inlineStr">
        <is>
          <t>03.06.2024</t>
        </is>
      </c>
      <c r="J11" s="2" t="inlineStr">
        <is>
          <t>27.05.2024</t>
        </is>
      </c>
    </row>
    <row r="12">
      <c r="A12" s="2" t="inlineStr">
        <is>
          <t>2024-1011</t>
        </is>
      </c>
      <c r="B12" s="2" t="inlineStr">
        <is>
          <t>10.05.2024</t>
        </is>
      </c>
      <c r="C12" s="3" t="inlineStr">
        <is>
          <t>Schröder Services</t>
        </is>
      </c>
      <c r="D12" s="3" t="inlineStr">
        <is>
          <t>SEO-Optimierung</t>
        </is>
      </c>
      <c r="E12" s="4" t="n">
        <v>2860.05</v>
      </c>
      <c r="F12" s="4">
        <f>E12*0.19</f>
        <v/>
      </c>
      <c r="G12" s="4">
        <f>E12+F12</f>
        <v/>
      </c>
      <c r="H12" s="2" t="inlineStr">
        <is>
          <t>Bezahlt</t>
        </is>
      </c>
      <c r="I12" s="2" t="inlineStr">
        <is>
          <t>09.06.2024</t>
        </is>
      </c>
      <c r="J12" s="2" t="inlineStr">
        <is>
          <t>31.05.2024</t>
        </is>
      </c>
    </row>
    <row r="13">
      <c r="A13" s="5" t="inlineStr">
        <is>
          <t>2024-1012</t>
        </is>
      </c>
      <c r="B13" s="5" t="inlineStr">
        <is>
          <t>11.05.2024</t>
        </is>
      </c>
      <c r="C13" s="6" t="inlineStr">
        <is>
          <t>Braun Consulting</t>
        </is>
      </c>
      <c r="D13" s="6" t="inlineStr">
        <is>
          <t>SEO-Optimierung</t>
        </is>
      </c>
      <c r="E13" s="7" t="n">
        <v>5462.67</v>
      </c>
      <c r="F13" s="7">
        <f>E13*0.19</f>
        <v/>
      </c>
      <c r="G13" s="7">
        <f>E13+F13</f>
        <v/>
      </c>
      <c r="H13" s="5" t="inlineStr">
        <is>
          <t>Offen</t>
        </is>
      </c>
      <c r="I13" s="5" t="inlineStr">
        <is>
          <t>10.06.2024</t>
        </is>
      </c>
      <c r="J13" s="5" t="n"/>
    </row>
    <row r="14">
      <c r="A14" s="5" t="inlineStr">
        <is>
          <t>2024-1013</t>
        </is>
      </c>
      <c r="B14" s="5" t="inlineStr">
        <is>
          <t>28.02.2024</t>
        </is>
      </c>
      <c r="C14" s="6" t="inlineStr">
        <is>
          <t>Neumann GmbH</t>
        </is>
      </c>
      <c r="D14" s="6" t="inlineStr">
        <is>
          <t>Security Audit</t>
        </is>
      </c>
      <c r="E14" s="7" t="n">
        <v>7172.24</v>
      </c>
      <c r="F14" s="7">
        <f>E14*0.19</f>
        <v/>
      </c>
      <c r="G14" s="7">
        <f>E14+F14</f>
        <v/>
      </c>
      <c r="H14" s="5" t="inlineStr">
        <is>
          <t>Offen</t>
        </is>
      </c>
      <c r="I14" s="5" t="inlineStr">
        <is>
          <t>29.03.2024</t>
        </is>
      </c>
      <c r="J14" s="5" t="n"/>
    </row>
    <row r="15">
      <c r="A15" s="2" t="inlineStr">
        <is>
          <t>2024-1014</t>
        </is>
      </c>
      <c r="B15" s="2" t="inlineStr">
        <is>
          <t>18.01.2024</t>
        </is>
      </c>
      <c r="C15" s="3" t="inlineStr">
        <is>
          <t>Weber Solutions</t>
        </is>
      </c>
      <c r="D15" s="3" t="inlineStr">
        <is>
          <t>Webentwicklung Homepage</t>
        </is>
      </c>
      <c r="E15" s="4" t="n">
        <v>7016.52</v>
      </c>
      <c r="F15" s="4">
        <f>E15*0.19</f>
        <v/>
      </c>
      <c r="G15" s="4">
        <f>E15+F15</f>
        <v/>
      </c>
      <c r="H15" s="2" t="inlineStr">
        <is>
          <t>Bezahlt</t>
        </is>
      </c>
      <c r="I15" s="2" t="inlineStr">
        <is>
          <t>17.02.2024</t>
        </is>
      </c>
      <c r="J15" s="2" t="inlineStr">
        <is>
          <t>11.02.2024</t>
        </is>
      </c>
    </row>
    <row r="16">
      <c r="A16" s="2" t="inlineStr">
        <is>
          <t>2024-1015</t>
        </is>
      </c>
      <c r="B16" s="2" t="inlineStr">
        <is>
          <t>16.04.2024</t>
        </is>
      </c>
      <c r="C16" s="3" t="inlineStr">
        <is>
          <t>Schröder Services</t>
        </is>
      </c>
      <c r="D16" s="3" t="inlineStr">
        <is>
          <t>IT-Beratung</t>
        </is>
      </c>
      <c r="E16" s="4" t="n">
        <v>4570.14</v>
      </c>
      <c r="F16" s="4">
        <f>E16*0.19</f>
        <v/>
      </c>
      <c r="G16" s="4">
        <f>E16+F16</f>
        <v/>
      </c>
      <c r="H16" s="2" t="inlineStr">
        <is>
          <t>Bezahlt</t>
        </is>
      </c>
      <c r="I16" s="2" t="inlineStr">
        <is>
          <t>16.05.2024</t>
        </is>
      </c>
      <c r="J16" s="2" t="inlineStr">
        <is>
          <t>13.05.2024</t>
        </is>
      </c>
    </row>
    <row r="17">
      <c r="A17" s="8" t="inlineStr">
        <is>
          <t>2024-1016</t>
        </is>
      </c>
      <c r="B17" s="8" t="inlineStr">
        <is>
          <t>02.04.2024</t>
        </is>
      </c>
      <c r="C17" s="9" t="inlineStr">
        <is>
          <t>Krüger Export</t>
        </is>
      </c>
      <c r="D17" s="9" t="inlineStr">
        <is>
          <t>Logodesign</t>
        </is>
      </c>
      <c r="E17" s="10" t="n">
        <v>4742.75</v>
      </c>
      <c r="F17" s="10">
        <f>E17*0.19</f>
        <v/>
      </c>
      <c r="G17" s="10">
        <f>E17+F17</f>
        <v/>
      </c>
      <c r="H17" s="8" t="inlineStr">
        <is>
          <t>Überfällig</t>
        </is>
      </c>
      <c r="I17" s="8" t="inlineStr">
        <is>
          <t>02.05.2024</t>
        </is>
      </c>
      <c r="J17" s="8" t="n"/>
    </row>
    <row r="18">
      <c r="A18" s="5" t="inlineStr">
        <is>
          <t>2024-1017</t>
        </is>
      </c>
      <c r="B18" s="5" t="inlineStr">
        <is>
          <t>22.03.2024</t>
        </is>
      </c>
      <c r="C18" s="6" t="inlineStr">
        <is>
          <t>Krüger Export</t>
        </is>
      </c>
      <c r="D18" s="6" t="inlineStr">
        <is>
          <t>Datenbank-Migration</t>
        </is>
      </c>
      <c r="E18" s="7" t="n">
        <v>2374.79</v>
      </c>
      <c r="F18" s="7">
        <f>E18*0.19</f>
        <v/>
      </c>
      <c r="G18" s="7">
        <f>E18+F18</f>
        <v/>
      </c>
      <c r="H18" s="5" t="inlineStr">
        <is>
          <t>Offen</t>
        </is>
      </c>
      <c r="I18" s="5" t="inlineStr">
        <is>
          <t>21.04.2024</t>
        </is>
      </c>
      <c r="J18" s="5" t="n"/>
    </row>
    <row r="19">
      <c r="A19" s="2" t="inlineStr">
        <is>
          <t>2024-1018</t>
        </is>
      </c>
      <c r="B19" s="2" t="inlineStr">
        <is>
          <t>26.04.2024</t>
        </is>
      </c>
      <c r="C19" s="3" t="inlineStr">
        <is>
          <t>Braun Consulting</t>
        </is>
      </c>
      <c r="D19" s="3" t="inlineStr">
        <is>
          <t>Webentwicklung Homepage</t>
        </is>
      </c>
      <c r="E19" s="4" t="n">
        <v>3837.96</v>
      </c>
      <c r="F19" s="4">
        <f>E19*0.19</f>
        <v/>
      </c>
      <c r="G19" s="4">
        <f>E19+F19</f>
        <v/>
      </c>
      <c r="H19" s="2" t="inlineStr">
        <is>
          <t>Bezahlt</t>
        </is>
      </c>
      <c r="I19" s="2" t="inlineStr">
        <is>
          <t>26.05.2024</t>
        </is>
      </c>
      <c r="J19" s="2" t="inlineStr">
        <is>
          <t>19.05.2024</t>
        </is>
      </c>
    </row>
    <row r="20">
      <c r="A20" s="2" t="inlineStr">
        <is>
          <t>2024-1019</t>
        </is>
      </c>
      <c r="B20" s="2" t="inlineStr">
        <is>
          <t>03.05.2024</t>
        </is>
      </c>
      <c r="C20" s="3" t="inlineStr">
        <is>
          <t>Fischer Technik GmbH</t>
        </is>
      </c>
      <c r="D20" s="3" t="inlineStr">
        <is>
          <t>Logodesign</t>
        </is>
      </c>
      <c r="E20" s="4" t="n">
        <v>6038.6</v>
      </c>
      <c r="F20" s="4">
        <f>E20*0.19</f>
        <v/>
      </c>
      <c r="G20" s="4">
        <f>E20+F20</f>
        <v/>
      </c>
      <c r="H20" s="2" t="inlineStr">
        <is>
          <t>Bezahlt</t>
        </is>
      </c>
      <c r="I20" s="2" t="inlineStr">
        <is>
          <t>02.06.2024</t>
        </is>
      </c>
      <c r="J20" s="2" t="inlineStr">
        <is>
          <t>24.05.2024</t>
        </is>
      </c>
    </row>
    <row r="21">
      <c r="A21" s="2" t="inlineStr">
        <is>
          <t>2024-1020</t>
        </is>
      </c>
      <c r="B21" s="2" t="inlineStr">
        <is>
          <t>26.02.2024</t>
        </is>
      </c>
      <c r="C21" s="3" t="inlineStr">
        <is>
          <t>Neumann GmbH</t>
        </is>
      </c>
      <c r="D21" s="3" t="inlineStr">
        <is>
          <t>Softwarelizenz Jahresabo</t>
        </is>
      </c>
      <c r="E21" s="4" t="n">
        <v>2970.93</v>
      </c>
      <c r="F21" s="4">
        <f>E21*0.19</f>
        <v/>
      </c>
      <c r="G21" s="4">
        <f>E21+F21</f>
        <v/>
      </c>
      <c r="H21" s="2" t="inlineStr">
        <is>
          <t>Bezahlt</t>
        </is>
      </c>
      <c r="I21" s="2" t="inlineStr">
        <is>
          <t>27.03.2024</t>
        </is>
      </c>
      <c r="J21" s="2" t="inlineStr">
        <is>
          <t>24.03.2024</t>
        </is>
      </c>
    </row>
    <row r="22">
      <c r="D22" s="11" t="inlineStr">
        <is>
          <t>GESAMT:</t>
        </is>
      </c>
      <c r="E22" s="12">
        <f>SUM(E2:E21)</f>
        <v/>
      </c>
      <c r="F22" s="12">
        <f>SUM(F2:F21)</f>
        <v/>
      </c>
      <c r="G22" s="12">
        <f>SUM(G2:G21)</f>
        <v/>
      </c>
    </row>
  </sheetData>
  <autoFilter ref="A1:J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17"/>
  <sheetViews>
    <sheetView workbookViewId="0">
      <selection activeCell="A1" sqref="A1"/>
    </sheetView>
  </sheetViews>
  <sheetFormatPr baseColWidth="8" defaultRowHeight="15"/>
  <cols>
    <col width="28" customWidth="1" min="2" max="2"/>
    <col width="18" customWidth="1" min="3" max="3"/>
    <col width="3" customWidth="1" min="4" max="4"/>
    <col width="3" customWidth="1" min="5" max="5"/>
  </cols>
  <sheetData>
    <row r="2">
      <c r="B2" s="13" t="inlineStr">
        <is>
          <t>AUFTRAGSVERWALTUNG - DASHBOARD</t>
        </is>
      </c>
    </row>
    <row r="4">
      <c r="B4" s="1" t="inlineStr">
        <is>
          <t>Kennzahl</t>
        </is>
      </c>
      <c r="C4" s="1" t="inlineStr">
        <is>
          <t>Wert</t>
        </is>
      </c>
    </row>
    <row r="5">
      <c r="B5" s="14" t="inlineStr">
        <is>
          <t>Gesamtumsatz (Brutto)</t>
        </is>
      </c>
      <c r="C5" s="15">
        <f>Aufträge!G22</f>
        <v/>
      </c>
    </row>
    <row r="6">
      <c r="B6" s="14" t="inlineStr">
        <is>
          <t>Anzahl Aufträge</t>
        </is>
      </c>
      <c r="C6" s="16">
        <f>COUNTA(Aufträge!A2:A21)</f>
        <v/>
      </c>
    </row>
    <row r="7">
      <c r="B7" s="14" t="inlineStr">
        <is>
          <t>Offene Aufträge</t>
        </is>
      </c>
      <c r="C7" s="16">
        <f>COUNTIF(Aufträge!H2:H21,"Offen")</f>
        <v/>
      </c>
    </row>
    <row r="8">
      <c r="B8" s="14" t="inlineStr">
        <is>
          <t>Bezahlte Aufträge</t>
        </is>
      </c>
      <c r="C8" s="16">
        <f>COUNTIF(Aufträge!H2:H21,"Bezahlt")</f>
        <v/>
      </c>
    </row>
    <row r="9">
      <c r="B9" s="14" t="inlineStr">
        <is>
          <t>Überfällige Aufträge</t>
        </is>
      </c>
      <c r="C9" s="16">
        <f>COUNTIF(Aufträge!H2:H21,"Überfällig")</f>
        <v/>
      </c>
    </row>
    <row r="10">
      <c r="B10" s="14" t="inlineStr">
        <is>
          <t>Durchschn. Auftragswert</t>
        </is>
      </c>
      <c r="C10" s="15">
        <f>Aufträge!G22/B6</f>
        <v/>
      </c>
    </row>
    <row r="13">
      <c r="B13" s="17" t="inlineStr">
        <is>
          <t>Status-Verteilung</t>
        </is>
      </c>
    </row>
    <row r="14">
      <c r="B14" s="18" t="inlineStr">
        <is>
          <t>Status</t>
        </is>
      </c>
      <c r="C14" s="18" t="inlineStr">
        <is>
          <t>Anzahl</t>
        </is>
      </c>
    </row>
    <row r="15">
      <c r="B15" s="5" t="inlineStr">
        <is>
          <t>Bezahlt</t>
        </is>
      </c>
      <c r="C15" s="5">
        <f>B8</f>
        <v/>
      </c>
    </row>
    <row r="16">
      <c r="B16" s="5" t="inlineStr">
        <is>
          <t>Offen</t>
        </is>
      </c>
      <c r="C16" s="5">
        <f>B7</f>
        <v/>
      </c>
    </row>
    <row r="17">
      <c r="B17" s="5" t="inlineStr">
        <is>
          <t>Überfällig</t>
        </is>
      </c>
      <c r="C17" s="5">
        <f>B9</f>
        <v/>
      </c>
    </row>
  </sheetData>
  <mergeCells count="1">
    <mergeCell ref="B2:E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20" customWidth="1" min="3" max="3"/>
    <col width="18" customWidth="1" min="4" max="4"/>
    <col width="35" customWidth="1" min="5" max="5"/>
    <col width="16" customWidth="1" min="6" max="6"/>
    <col width="16" customWidth="1" min="7" max="7"/>
  </cols>
  <sheetData>
    <row r="1">
      <c r="A1" s="1" t="inlineStr">
        <is>
          <t>Kundennr.</t>
        </is>
      </c>
      <c r="B1" s="1" t="inlineStr">
        <is>
          <t>Firmenname</t>
        </is>
      </c>
      <c r="C1" s="1" t="inlineStr">
        <is>
          <t>Ansprechpartner</t>
        </is>
      </c>
      <c r="D1" s="1" t="inlineStr">
        <is>
          <t>Telefon</t>
        </is>
      </c>
      <c r="E1" s="1" t="inlineStr">
        <is>
          <t>E-Mail</t>
        </is>
      </c>
      <c r="F1" s="1" t="inlineStr">
        <is>
          <t>Anzahl Aufträge</t>
        </is>
      </c>
      <c r="G1" s="1" t="inlineStr">
        <is>
          <t>Gesamtumsatz</t>
        </is>
      </c>
    </row>
    <row r="2">
      <c r="A2" s="5" t="inlineStr">
        <is>
          <t>K-2002</t>
        </is>
      </c>
      <c r="B2" s="6" t="inlineStr">
        <is>
          <t>Becker &amp; Partner</t>
        </is>
      </c>
      <c r="C2" s="6" t="inlineStr">
        <is>
          <t>Frank Koch</t>
        </is>
      </c>
      <c r="D2" s="6" t="inlineStr">
        <is>
          <t>0598 / 207588</t>
        </is>
      </c>
      <c r="E2" s="6" t="inlineStr">
        <is>
          <t>frank.koch@becker-und-partner.de</t>
        </is>
      </c>
      <c r="F2" s="5">
        <f>COUNTIF(Aufträge!C:C,B2)</f>
        <v/>
      </c>
      <c r="G2" s="19">
        <f>SUMIF(Aufträge!C:C,B2,Aufträge!G:G)</f>
        <v/>
      </c>
    </row>
    <row r="3">
      <c r="A3" s="5" t="inlineStr">
        <is>
          <t>K-2003</t>
        </is>
      </c>
      <c r="B3" s="6" t="inlineStr">
        <is>
          <t>Braun Consulting</t>
        </is>
      </c>
      <c r="C3" s="6" t="inlineStr">
        <is>
          <t>Michael Becker</t>
        </is>
      </c>
      <c r="D3" s="6" t="inlineStr">
        <is>
          <t>0296 / 150664</t>
        </is>
      </c>
      <c r="E3" s="6" t="inlineStr">
        <is>
          <t>michael.becker@braun-consulting.de</t>
        </is>
      </c>
      <c r="F3" s="5">
        <f>COUNTIF(Aufträge!C:C,B3)</f>
        <v/>
      </c>
      <c r="G3" s="19">
        <f>SUMIF(Aufträge!C:C,B3,Aufträge!G:G)</f>
        <v/>
      </c>
    </row>
    <row r="4">
      <c r="A4" s="5" t="inlineStr">
        <is>
          <t>K-2004</t>
        </is>
      </c>
      <c r="B4" s="6" t="inlineStr">
        <is>
          <t>Fischer Technik GmbH</t>
        </is>
      </c>
      <c r="C4" s="6" t="inlineStr">
        <is>
          <t>Peter Schröder</t>
        </is>
      </c>
      <c r="D4" s="6" t="inlineStr">
        <is>
          <t>0461 / 358565</t>
        </is>
      </c>
      <c r="E4" s="6" t="inlineStr">
        <is>
          <t>peter.schröder@fischer-technik-gmbh.de</t>
        </is>
      </c>
      <c r="F4" s="5">
        <f>COUNTIF(Aufträge!C:C,B4)</f>
        <v/>
      </c>
      <c r="G4" s="19">
        <f>SUMIF(Aufträge!C:C,B4,Aufträge!G:G)</f>
        <v/>
      </c>
    </row>
    <row r="5">
      <c r="A5" s="5" t="inlineStr">
        <is>
          <t>K-2005</t>
        </is>
      </c>
      <c r="B5" s="6" t="inlineStr">
        <is>
          <t>Hofmann Trading</t>
        </is>
      </c>
      <c r="C5" s="6" t="inlineStr">
        <is>
          <t>Stefan Koch</t>
        </is>
      </c>
      <c r="D5" s="6" t="inlineStr">
        <is>
          <t>0670 / 282878</t>
        </is>
      </c>
      <c r="E5" s="6" t="inlineStr">
        <is>
          <t>stefan.koch@hofmann-trading.de</t>
        </is>
      </c>
      <c r="F5" s="5">
        <f>COUNTIF(Aufträge!C:C,B5)</f>
        <v/>
      </c>
      <c r="G5" s="19">
        <f>SUMIF(Aufträge!C:C,B5,Aufträge!G:G)</f>
        <v/>
      </c>
    </row>
    <row r="6">
      <c r="A6" s="5" t="inlineStr">
        <is>
          <t>K-2006</t>
        </is>
      </c>
      <c r="B6" s="6" t="inlineStr">
        <is>
          <t>Krüger Export</t>
        </is>
      </c>
      <c r="C6" s="6" t="inlineStr">
        <is>
          <t>Thomas Koch</t>
        </is>
      </c>
      <c r="D6" s="6" t="inlineStr">
        <is>
          <t>0755 / 919227</t>
        </is>
      </c>
      <c r="E6" s="6" t="inlineStr">
        <is>
          <t>thomas.koch@krüger-export.de</t>
        </is>
      </c>
      <c r="F6" s="5">
        <f>COUNTIF(Aufträge!C:C,B6)</f>
        <v/>
      </c>
      <c r="G6" s="19">
        <f>SUMIF(Aufträge!C:C,B6,Aufträge!G:G)</f>
        <v/>
      </c>
    </row>
    <row r="7">
      <c r="A7" s="5" t="inlineStr">
        <is>
          <t>K-2007</t>
        </is>
      </c>
      <c r="B7" s="6" t="inlineStr">
        <is>
          <t>Neumann GmbH</t>
        </is>
      </c>
      <c r="C7" s="6" t="inlineStr">
        <is>
          <t>Christian Schröder</t>
        </is>
      </c>
      <c r="D7" s="6" t="inlineStr">
        <is>
          <t>0767 / 187783</t>
        </is>
      </c>
      <c r="E7" s="6" t="inlineStr">
        <is>
          <t>christian.schröder@neumann-gmbh.de</t>
        </is>
      </c>
      <c r="F7" s="5">
        <f>COUNTIF(Aufträge!C:C,B7)</f>
        <v/>
      </c>
      <c r="G7" s="19">
        <f>SUMIF(Aufträge!C:C,B7,Aufträge!G:G)</f>
        <v/>
      </c>
    </row>
    <row r="8">
      <c r="A8" s="5" t="inlineStr">
        <is>
          <t>K-2008</t>
        </is>
      </c>
      <c r="B8" s="6" t="inlineStr">
        <is>
          <t>Schmidt AG</t>
        </is>
      </c>
      <c r="C8" s="6" t="inlineStr">
        <is>
          <t>Martin Wagner</t>
        </is>
      </c>
      <c r="D8" s="6" t="inlineStr">
        <is>
          <t>0962 / 350150</t>
        </is>
      </c>
      <c r="E8" s="6" t="inlineStr">
        <is>
          <t>martin.wagner@schmidt-ag.de</t>
        </is>
      </c>
      <c r="F8" s="5">
        <f>COUNTIF(Aufträge!C:C,B8)</f>
        <v/>
      </c>
      <c r="G8" s="19">
        <f>SUMIF(Aufträge!C:C,B8,Aufträge!G:G)</f>
        <v/>
      </c>
    </row>
    <row r="9">
      <c r="A9" s="5" t="inlineStr">
        <is>
          <t>K-2009</t>
        </is>
      </c>
      <c r="B9" s="6" t="inlineStr">
        <is>
          <t>Schröder Services</t>
        </is>
      </c>
      <c r="C9" s="6" t="inlineStr">
        <is>
          <t>Michael Richter</t>
        </is>
      </c>
      <c r="D9" s="6" t="inlineStr">
        <is>
          <t>0452 / 572320</t>
        </is>
      </c>
      <c r="E9" s="6" t="inlineStr">
        <is>
          <t>michael.richter@schröder-services.de</t>
        </is>
      </c>
      <c r="F9" s="5">
        <f>COUNTIF(Aufträge!C:C,B9)</f>
        <v/>
      </c>
      <c r="G9" s="19">
        <f>SUMIF(Aufträge!C:C,B9,Aufträge!G:G)</f>
        <v/>
      </c>
    </row>
    <row r="10">
      <c r="A10" s="5" t="inlineStr">
        <is>
          <t>K-2010</t>
        </is>
      </c>
      <c r="B10" s="6" t="inlineStr">
        <is>
          <t>Weber Solutions</t>
        </is>
      </c>
      <c r="C10" s="6" t="inlineStr">
        <is>
          <t>Thomas Meyer</t>
        </is>
      </c>
      <c r="D10" s="6" t="inlineStr">
        <is>
          <t>0657 / 419981</t>
        </is>
      </c>
      <c r="E10" s="6" t="inlineStr">
        <is>
          <t>thomas.meyer@weber-solutions.de</t>
        </is>
      </c>
      <c r="F10" s="5">
        <f>COUNTIF(Aufträge!C:C,B10)</f>
        <v/>
      </c>
      <c r="G10" s="19">
        <f>SUMIF(Aufträge!C:C,B10,Aufträge!G:G)</f>
        <v/>
      </c>
    </row>
    <row r="11">
      <c r="A11" s="5" t="inlineStr">
        <is>
          <t>K-2011</t>
        </is>
      </c>
      <c r="B11" s="6" t="inlineStr">
        <is>
          <t>Zimmermann Tech</t>
        </is>
      </c>
      <c r="C11" s="6" t="inlineStr">
        <is>
          <t>Daniel Richter</t>
        </is>
      </c>
      <c r="D11" s="6" t="inlineStr">
        <is>
          <t>0320 / 344900</t>
        </is>
      </c>
      <c r="E11" s="6" t="inlineStr">
        <is>
          <t>daniel.richter@zimmermann-tech.de</t>
        </is>
      </c>
      <c r="F11" s="5">
        <f>COUNTIF(Aufträge!C:C,B11)</f>
        <v/>
      </c>
      <c r="G11" s="19">
        <f>SUMIF(Aufträge!C:C,B11,Aufträge!G:G)</f>
        <v/>
      </c>
    </row>
  </sheetData>
  <autoFilter ref="A1:G1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2025-11-09T23:20:28Z</dcterms:created>
  <dcterms:modified xmlns:dcterms="http://purl.org/dc/terms/" xmlns:xsi="http://www.w3.org/2001/XMLSchema-instance" xsi:type="dcterms:W3CDTF">2025-11-09T23:20:28Z</dcterms:modified>
</cp:coreProperties>
</file>