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hrzeuge" sheetId="1" state="visible" r:id="rId1"/>
    <sheet xmlns:r="http://schemas.openxmlformats.org/officeDocument/2006/relationships" name="Kosten" sheetId="2" state="visible" r:id="rId2"/>
    <sheet xmlns:r="http://schemas.openxmlformats.org/officeDocument/2006/relationships" name="Dashboard" sheetId="3" state="visible" r:id="rId3"/>
  </sheets>
  <definedNames>
    <definedName name="_xlnm._FilterDatabase" localSheetId="0" hidden="1">'Fahrzeuge'!$A$5:$P$12</definedName>
    <definedName name="_xlnm._FilterDatabase" localSheetId="1" hidden="1">'Kosten'!$A$1:$L$16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.MM.YYYY"/>
    <numFmt numFmtId="166" formatCode="#,##0.00 [$€-de-DE]"/>
    <numFmt numFmtId="167" formatCode="0.0"/>
    <numFmt numFmtId="168" formatCode="#,##0.0"/>
  </numFmts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name val="Calibri"/>
      <color rgb="00808080"/>
      <sz val="10"/>
    </font>
    <font>
      <name val="Calibri"/>
      <b val="1"/>
      <sz val="11"/>
    </font>
    <font>
      <name val="Calibri"/>
      <sz val="11"/>
    </font>
    <font>
      <name val="Calibri"/>
      <b val="1"/>
      <sz val="12"/>
    </font>
    <font>
      <name val="Calibri"/>
      <color rgb="00808080"/>
      <sz val="11"/>
    </font>
  </fonts>
  <fills count="5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EFEFEF"/>
        <bgColor rgb="00EFEFEF"/>
      </patternFill>
    </fill>
    <fill>
      <patternFill patternType="solid">
        <fgColor rgb="00F7F7F7"/>
        <bgColor rgb="00F7F7F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pivotButton="0" quotePrefix="0" xfId="0"/>
    <xf numFmtId="1" fontId="4" fillId="4" borderId="1" pivotButton="0" quotePrefix="0" xfId="0"/>
    <xf numFmtId="3" fontId="4" fillId="4" borderId="1" pivotButton="0" quotePrefix="0" xfId="0"/>
    <xf numFmtId="165" fontId="4" fillId="4" borderId="1" pivotButton="0" quotePrefix="0" xfId="0"/>
    <xf numFmtId="166" fontId="0" fillId="0" borderId="0" pivotButton="0" quotePrefix="0" xfId="0"/>
    <xf numFmtId="167" fontId="0" fillId="0" borderId="0" pivotButton="0" quotePrefix="0" xfId="0"/>
    <xf numFmtId="1" fontId="0" fillId="0" borderId="0" pivotButton="0" quotePrefix="0" xfId="0"/>
    <xf numFmtId="0" fontId="4" fillId="0" borderId="1" pivotButton="0" quotePrefix="0" xfId="0"/>
    <xf numFmtId="1" fontId="4" fillId="0" borderId="1" pivotButton="0" quotePrefix="0" xfId="0"/>
    <xf numFmtId="3" fontId="4" fillId="0" borderId="1" pivotButton="0" quotePrefix="0" xfId="0"/>
    <xf numFmtId="165" fontId="4" fillId="0" borderId="1" pivotButton="0" quotePrefix="0" xfId="0"/>
    <xf numFmtId="166" fontId="4" fillId="0" borderId="1" pivotButton="0" quotePrefix="0" xfId="0"/>
    <xf numFmtId="10" fontId="4" fillId="0" borderId="1" pivotButton="0" quotePrefix="0" xfId="0"/>
    <xf numFmtId="168" fontId="4" fillId="0" borderId="1" pivotButton="0" quotePrefix="0" xfId="0"/>
    <xf numFmtId="166" fontId="4" fillId="4" borderId="1" pivotButton="0" quotePrefix="0" xfId="0"/>
    <xf numFmtId="10" fontId="4" fillId="4" borderId="1" pivotButton="0" quotePrefix="0" xfId="0"/>
    <xf numFmtId="168" fontId="4" fillId="4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center" vertical="center"/>
    </xf>
    <xf numFmtId="1" fontId="3" fillId="0" borderId="0" pivotButton="0" quotePrefix="0" xfId="0"/>
    <xf numFmtId="0" fontId="3" fillId="3" borderId="0" pivotButton="0" quotePrefix="0" xfId="0"/>
    <xf numFmtId="0" fontId="6" fillId="0" borderId="0" pivotButton="0" quotePrefix="0" xfId="0"/>
  </cellXfs>
  <cellStyles count="1">
    <cellStyle name="Normal" xfId="0" builtinId="0" hidden="0"/>
  </cellStyles>
  <dxfs count="2">
    <dxf>
      <font>
        <color rgb="00FFFFFF"/>
      </font>
      <fill>
        <patternFill patternType="solid">
          <fgColor rgb="00FF0000"/>
          <bgColor rgb="00FF0000"/>
        </patternFill>
      </fill>
    </dxf>
    <dxf>
      <fill>
        <patternFill patternType="solid">
          <fgColor rgb="00FFA500"/>
          <bgColor rgb="00FFA5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 je Monat (Brutto)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'Dashboard'!$A$7:$A$18</f>
            </numRef>
          </cat>
          <val>
            <numRef>
              <f>'Dashboard'!$C$7:$C$18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 je Fahrzeug (YTD)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'Dashboard'!F6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'Dashboard'!$E$7:$E$13</f>
            </numRef>
          </cat>
          <val>
            <numRef>
              <f>'Dashboard'!$F$7:$F$13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€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Kennzeichen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6" customWidth="1" min="3" max="3"/>
    <col width="10" customWidth="1" min="4" max="4"/>
    <col width="12" customWidth="1" min="5" max="5"/>
    <col width="12" customWidth="1" min="6" max="6"/>
    <col width="12" customWidth="1" min="7" max="7"/>
    <col width="14" customWidth="1" min="8" max="8"/>
    <col width="14" customWidth="1" min="9" max="9"/>
    <col width="20" customWidth="1" min="10" max="10"/>
    <col width="10" customWidth="1" min="11" max="11"/>
    <col width="16" customWidth="1" min="12" max="12"/>
    <col width="18" customWidth="1" min="13" max="13"/>
    <col width="14" customWidth="1" min="14" max="14"/>
    <col width="16" customWidth="1" min="15" max="15"/>
    <col width="14" customWidth="1" min="16" max="16"/>
  </cols>
  <sheetData>
    <row r="1">
      <c r="A1" s="1" t="inlineStr">
        <is>
          <t>Fuhrpark – Stammdaten &amp; Kennzahlen</t>
        </is>
      </c>
    </row>
    <row r="3">
      <c r="A3" s="2" t="inlineStr">
        <is>
          <t>Hinweis: Nur geschäftliche Daten. Keine personenbezogenen Informationen.</t>
        </is>
      </c>
    </row>
    <row r="5">
      <c r="A5" s="3" t="inlineStr">
        <is>
          <t>Kennzeichen</t>
        </is>
      </c>
      <c r="B5" s="3" t="inlineStr">
        <is>
          <t>Fahrzeug</t>
        </is>
      </c>
      <c r="C5" s="3" t="inlineStr">
        <is>
          <t>Fahrzeugtyp</t>
        </is>
      </c>
      <c r="D5" s="3" t="inlineStr">
        <is>
          <t>Baujahr</t>
        </is>
      </c>
      <c r="E5" s="3" t="inlineStr">
        <is>
          <t>Anschaffungsart</t>
        </is>
      </c>
      <c r="F5" s="3" t="inlineStr">
        <is>
          <t>KM-Start</t>
        </is>
      </c>
      <c r="G5" s="3" t="inlineStr">
        <is>
          <t>KM-aktuell</t>
        </is>
      </c>
      <c r="H5" s="3" t="inlineStr">
        <is>
          <t>KM seit Start</t>
        </is>
      </c>
      <c r="I5" s="3" t="inlineStr">
        <is>
          <t>Nächste HU</t>
        </is>
      </c>
      <c r="J5" s="3" t="inlineStr">
        <is>
          <t>Versicherung fällig bis</t>
        </is>
      </c>
      <c r="K5" s="3" t="inlineStr">
        <is>
          <t>Aktiv</t>
        </is>
      </c>
      <c r="L5" s="3" t="inlineStr">
        <is>
          <t>Gesamtkosten YTD (€)</t>
        </is>
      </c>
      <c r="M5" s="3" t="inlineStr">
        <is>
          <t>Gesamtkosten gesamt (€)</t>
        </is>
      </c>
      <c r="N5" s="3" t="inlineStr">
        <is>
          <t>Kosten pro km (€)</t>
        </is>
      </c>
      <c r="O5" s="3" t="inlineStr">
        <is>
          <t>Ø Verbrauch l/100 km</t>
        </is>
      </c>
      <c r="P5" s="3" t="inlineStr">
        <is>
          <t>Tage bis HU</t>
        </is>
      </c>
    </row>
    <row r="6">
      <c r="A6" s="4" t="inlineStr">
        <is>
          <t>M-ES 2045</t>
        </is>
      </c>
      <c r="B6" s="4" t="inlineStr">
        <is>
          <t>VW Transporter T6.1</t>
        </is>
      </c>
      <c r="C6" s="4" t="inlineStr">
        <is>
          <t>Transporter</t>
        </is>
      </c>
      <c r="D6" s="5" t="n">
        <v>2021</v>
      </c>
      <c r="E6" s="4" t="inlineStr">
        <is>
          <t>Leasing</t>
        </is>
      </c>
      <c r="F6" s="6" t="n">
        <v>25000</v>
      </c>
      <c r="G6" s="6" t="n">
        <v>63800</v>
      </c>
      <c r="H6" s="6">
        <f>WENN(ISTZAHL(G6-F6);G6-F6;"")</f>
        <v/>
      </c>
      <c r="I6" s="7" t="n">
        <v>46096</v>
      </c>
      <c r="J6" s="7" t="n">
        <v>46022</v>
      </c>
      <c r="K6" s="4" t="inlineStr">
        <is>
          <t>Ja</t>
        </is>
      </c>
      <c r="L6" s="8">
        <f>SUMMEWENNS(Kosten!$H:$H;Kosten!$B:$B;$A6;Kosten!$A:$A;"&gt;="&amp;DATUM(JAHR(HEUTE());1;1);Kosten!$A:$A;"&lt;="&amp;DATUM(JAHR(HEUTE());12;31))</f>
        <v/>
      </c>
      <c r="M6" s="8">
        <f>SUMMEWENN(Kosten!$B:$B;$A6;Kosten!$H:$H)</f>
        <v/>
      </c>
      <c r="N6" s="8">
        <f>WENN(H6&gt;0;M6/H6;"")</f>
        <v/>
      </c>
      <c r="O6" s="9">
        <f>WENN(H6&gt;0;(SUMMEWENNS(Kosten!$I:$I;Kosten!$B:$B;$A6;Kosten!$C:$C;"Tanken")/H6)*100;"")</f>
        <v/>
      </c>
      <c r="P6" s="10">
        <f>I6-HEUTE()</f>
        <v/>
      </c>
    </row>
    <row r="7">
      <c r="A7" s="11" t="inlineStr">
        <is>
          <t>HH-KM 2211</t>
        </is>
      </c>
      <c r="B7" s="11" t="inlineStr">
        <is>
          <t>Mercedes Sprinter 316</t>
        </is>
      </c>
      <c r="C7" s="11" t="inlineStr">
        <is>
          <t>Transporter</t>
        </is>
      </c>
      <c r="D7" s="12" t="n">
        <v>2020</v>
      </c>
      <c r="E7" s="11" t="inlineStr">
        <is>
          <t>Kauf</t>
        </is>
      </c>
      <c r="F7" s="13" t="n">
        <v>40500</v>
      </c>
      <c r="G7" s="13" t="n">
        <v>128300</v>
      </c>
      <c r="H7" s="13">
        <f>WENN(ISTZAHL(G7-F7);G7-F7;"")</f>
        <v/>
      </c>
      <c r="I7" s="14" t="n">
        <v>45889</v>
      </c>
      <c r="J7" s="14" t="n">
        <v>46022</v>
      </c>
      <c r="K7" s="11" t="inlineStr">
        <is>
          <t>Ja</t>
        </is>
      </c>
      <c r="L7" s="8">
        <f>SUMMEWENNS(Kosten!$H:$H;Kosten!$B:$B;$A7;Kosten!$A:$A;"&gt;="&amp;DATUM(JAHR(HEUTE());1;1);Kosten!$A:$A;"&lt;="&amp;DATUM(JAHR(HEUTE());12;31))</f>
        <v/>
      </c>
      <c r="M7" s="8">
        <f>SUMMEWENN(Kosten!$B:$B;$A7;Kosten!$H:$H)</f>
        <v/>
      </c>
      <c r="N7" s="8">
        <f>WENN(H7&gt;0;M7/H7;"")</f>
        <v/>
      </c>
      <c r="O7" s="9">
        <f>WENN(H7&gt;0;(SUMMEWENNS(Kosten!$I:$I;Kosten!$B:$B;$A7;Kosten!$C:$C;"Tanken")/H7)*100;"")</f>
        <v/>
      </c>
      <c r="P7" s="10">
        <f>I7-HEUTE()</f>
        <v/>
      </c>
    </row>
    <row r="8">
      <c r="A8" s="4" t="inlineStr">
        <is>
          <t>DO-ME 3004</t>
        </is>
      </c>
      <c r="B8" s="4" t="inlineStr">
        <is>
          <t>Ford Transit Custom</t>
        </is>
      </c>
      <c r="C8" s="4" t="inlineStr">
        <is>
          <t>Kastenwagen</t>
        </is>
      </c>
      <c r="D8" s="5" t="n">
        <v>2019</v>
      </c>
      <c r="E8" s="4" t="inlineStr">
        <is>
          <t>Leasing</t>
        </is>
      </c>
      <c r="F8" s="6" t="n">
        <v>60200</v>
      </c>
      <c r="G8" s="6" t="n">
        <v>152400</v>
      </c>
      <c r="H8" s="6">
        <f>WENN(ISTZAHL(G8-F8);G8-F8;"")</f>
        <v/>
      </c>
      <c r="I8" s="7" t="n">
        <v>45787</v>
      </c>
      <c r="J8" s="7" t="n">
        <v>45838</v>
      </c>
      <c r="K8" s="4" t="inlineStr">
        <is>
          <t>Ja</t>
        </is>
      </c>
      <c r="L8" s="8">
        <f>SUMMEWENNS(Kosten!$H:$H;Kosten!$B:$B;$A8;Kosten!$A:$A;"&gt;="&amp;DATUM(JAHR(HEUTE());1;1);Kosten!$A:$A;"&lt;="&amp;DATUM(JAHR(HEUTE());12;31))</f>
        <v/>
      </c>
      <c r="M8" s="8">
        <f>SUMMEWENN(Kosten!$B:$B;$A8;Kosten!$H:$H)</f>
        <v/>
      </c>
      <c r="N8" s="8">
        <f>WENN(H8&gt;0;M8/H8;"")</f>
        <v/>
      </c>
      <c r="O8" s="9">
        <f>WENN(H8&gt;0;(SUMMEWENNS(Kosten!$I:$I;Kosten!$B:$B;$A8;Kosten!$C:$C;"Tanken")/H8)*100;"")</f>
        <v/>
      </c>
      <c r="P8" s="10">
        <f>I8-HEUTE()</f>
        <v/>
      </c>
    </row>
    <row r="9">
      <c r="A9" s="11" t="inlineStr">
        <is>
          <t>K-HT 9901</t>
        </is>
      </c>
      <c r="B9" s="11" t="inlineStr">
        <is>
          <t>VW Caddy 2.0 TDI</t>
        </is>
      </c>
      <c r="C9" s="11" t="inlineStr">
        <is>
          <t>Kastenwagen</t>
        </is>
      </c>
      <c r="D9" s="12" t="n">
        <v>2022</v>
      </c>
      <c r="E9" s="11" t="inlineStr">
        <is>
          <t>Kauf</t>
        </is>
      </c>
      <c r="F9" s="13" t="n">
        <v>11800</v>
      </c>
      <c r="G9" s="13" t="n">
        <v>46200</v>
      </c>
      <c r="H9" s="13">
        <f>WENN(ISTZAHL(G9-F9);G9-F9;"")</f>
        <v/>
      </c>
      <c r="I9" s="14" t="n">
        <v>46054</v>
      </c>
      <c r="J9" s="14" t="n">
        <v>46022</v>
      </c>
      <c r="K9" s="11" t="inlineStr">
        <is>
          <t>Ja</t>
        </is>
      </c>
      <c r="L9" s="8">
        <f>SUMMEWENNS(Kosten!$H:$H;Kosten!$B:$B;$A9;Kosten!$A:$A;"&gt;="&amp;DATUM(JAHR(HEUTE());1;1);Kosten!$A:$A;"&lt;="&amp;DATUM(JAHR(HEUTE());12;31))</f>
        <v/>
      </c>
      <c r="M9" s="8">
        <f>SUMMEWENN(Kosten!$B:$B;$A9;Kosten!$H:$H)</f>
        <v/>
      </c>
      <c r="N9" s="8">
        <f>WENN(H9&gt;0;M9/H9;"")</f>
        <v/>
      </c>
      <c r="O9" s="9">
        <f>WENN(H9&gt;0;(SUMMEWENNS(Kosten!$I:$I;Kosten!$B:$B;$A9;Kosten!$C:$C;"Tanken")/H9)*100;"")</f>
        <v/>
      </c>
      <c r="P9" s="10">
        <f>I9-HEUTE()</f>
        <v/>
      </c>
    </row>
    <row r="10">
      <c r="A10" s="4" t="inlineStr">
        <is>
          <t>S-BX 4040</t>
        </is>
      </c>
      <c r="B10" s="4" t="inlineStr">
        <is>
          <t>Opel Vivaro</t>
        </is>
      </c>
      <c r="C10" s="4" t="inlineStr">
        <is>
          <t>Transporter</t>
        </is>
      </c>
      <c r="D10" s="5" t="n">
        <v>2018</v>
      </c>
      <c r="E10" s="4" t="inlineStr">
        <is>
          <t>Kauf</t>
        </is>
      </c>
      <c r="F10" s="6" t="n">
        <v>85100</v>
      </c>
      <c r="G10" s="6" t="n">
        <v>210500</v>
      </c>
      <c r="H10" s="6">
        <f>WENN(ISTZAHL(G10-F10);G10-F10;"")</f>
        <v/>
      </c>
      <c r="I10" s="7" t="n">
        <v>45626</v>
      </c>
      <c r="J10" s="7" t="n">
        <v>45657</v>
      </c>
      <c r="K10" s="4" t="inlineStr">
        <is>
          <t>Ja</t>
        </is>
      </c>
      <c r="L10" s="8">
        <f>SUMMEWENNS(Kosten!$H:$H;Kosten!$B:$B;$A10;Kosten!$A:$A;"&gt;="&amp;DATUM(JAHR(HEUTE());1;1);Kosten!$A:$A;"&lt;="&amp;DATUM(JAHR(HEUTE());12;31))</f>
        <v/>
      </c>
      <c r="M10" s="8">
        <f>SUMMEWENN(Kosten!$B:$B;$A10;Kosten!$H:$H)</f>
        <v/>
      </c>
      <c r="N10" s="8">
        <f>WENN(H10&gt;0;M10/H10;"")</f>
        <v/>
      </c>
      <c r="O10" s="9">
        <f>WENN(H10&gt;0;(SUMMEWENNS(Kosten!$I:$I;Kosten!$B:$B;$A10;Kosten!$C:$C;"Tanken")/H10)*100;"")</f>
        <v/>
      </c>
      <c r="P10" s="10">
        <f>I10-HEUTE()</f>
        <v/>
      </c>
    </row>
    <row r="11">
      <c r="A11" s="11" t="inlineStr">
        <is>
          <t>E-JS 7890</t>
        </is>
      </c>
      <c r="B11" s="11" t="inlineStr">
        <is>
          <t>Renault Kangoo ZE</t>
        </is>
      </c>
      <c r="C11" s="11" t="inlineStr">
        <is>
          <t>Kastenwagen</t>
        </is>
      </c>
      <c r="D11" s="12" t="n">
        <v>2021</v>
      </c>
      <c r="E11" s="11" t="inlineStr">
        <is>
          <t>Leasing</t>
        </is>
      </c>
      <c r="F11" s="13" t="n">
        <v>5300</v>
      </c>
      <c r="G11" s="13" t="n">
        <v>29700</v>
      </c>
      <c r="H11" s="13">
        <f>WENN(ISTZAHL(G11-F11);G11-F11;"")</f>
        <v/>
      </c>
      <c r="I11" s="14" t="n">
        <v>45850</v>
      </c>
      <c r="J11" s="14" t="n">
        <v>46022</v>
      </c>
      <c r="K11" s="11" t="inlineStr">
        <is>
          <t>Ja</t>
        </is>
      </c>
      <c r="L11" s="8">
        <f>SUMMEWENNS(Kosten!$H:$H;Kosten!$B:$B;$A11;Kosten!$A:$A;"&gt;="&amp;DATUM(JAHR(HEUTE());1;1);Kosten!$A:$A;"&lt;="&amp;DATUM(JAHR(HEUTE());12;31))</f>
        <v/>
      </c>
      <c r="M11" s="8">
        <f>SUMMEWENN(Kosten!$B:$B;$A11;Kosten!$H:$H)</f>
        <v/>
      </c>
      <c r="N11" s="8">
        <f>WENN(H11&gt;0;M11/H11;"")</f>
        <v/>
      </c>
      <c r="O11" s="9">
        <f>WENN(H11&gt;0;(SUMMEWENNS(Kosten!$I:$I;Kosten!$B:$B;$A11;Kosten!$C:$C;"Tanken")/H11)*100;"")</f>
        <v/>
      </c>
      <c r="P11" s="10">
        <f>I11-HEUTE()</f>
        <v/>
      </c>
    </row>
    <row r="12">
      <c r="A12" s="4" t="inlineStr">
        <is>
          <t>BN-FR 5522</t>
        </is>
      </c>
      <c r="B12" s="4" t="inlineStr">
        <is>
          <t>Skoda Octavia Combi</t>
        </is>
      </c>
      <c r="C12" s="4" t="inlineStr">
        <is>
          <t>PKW</t>
        </is>
      </c>
      <c r="D12" s="5" t="n">
        <v>2020</v>
      </c>
      <c r="E12" s="4" t="inlineStr">
        <is>
          <t>Kauf</t>
        </is>
      </c>
      <c r="F12" s="6" t="n">
        <v>18900</v>
      </c>
      <c r="G12" s="6" t="n">
        <v>98600</v>
      </c>
      <c r="H12" s="6">
        <f>WENN(ISTZAHL(G12-F12);G12-F12;"")</f>
        <v/>
      </c>
      <c r="I12" s="7" t="n">
        <v>45915</v>
      </c>
      <c r="J12" s="7" t="n">
        <v>45930</v>
      </c>
      <c r="K12" s="4" t="inlineStr">
        <is>
          <t>Ja</t>
        </is>
      </c>
      <c r="L12" s="8">
        <f>SUMMEWENNS(Kosten!$H:$H;Kosten!$B:$B;$A12;Kosten!$A:$A;"&gt;="&amp;DATUM(JAHR(HEUTE());1;1);Kosten!$A:$A;"&lt;="&amp;DATUM(JAHR(HEUTE());12;31))</f>
        <v/>
      </c>
      <c r="M12" s="8">
        <f>SUMMEWENN(Kosten!$B:$B;$A12;Kosten!$H:$H)</f>
        <v/>
      </c>
      <c r="N12" s="8">
        <f>WENN(H12&gt;0;M12/H12;"")</f>
        <v/>
      </c>
      <c r="O12" s="9">
        <f>WENN(H12&gt;0;(SUMMEWENNS(Kosten!$I:$I;Kosten!$B:$B;$A12;Kosten!$C:$C;"Tanken")/H12)*100;"")</f>
        <v/>
      </c>
      <c r="P12" s="10">
        <f>I12-HEUTE()</f>
        <v/>
      </c>
    </row>
  </sheetData>
  <autoFilter ref="A5:P12"/>
  <mergeCells count="1">
    <mergeCell ref="A1:P1"/>
  </mergeCells>
  <conditionalFormatting sqref="P6:P12">
    <cfRule type="cellIs" priority="1" operator="lessThanOrEqual" dxfId="0">
      <formula>0</formula>
    </cfRule>
    <cfRule type="cellIs" priority="2" operator="between" dxfId="1">
      <formula>1</formula>
      <formula>30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6" customWidth="1" min="3" max="3"/>
    <col width="28" customWidth="1" min="4" max="4"/>
    <col width="12" customWidth="1" min="5" max="5"/>
    <col width="10" customWidth="1" min="6" max="6"/>
    <col width="12" customWidth="1" min="7" max="7"/>
    <col width="12" customWidth="1" min="8" max="8"/>
    <col width="10" customWidth="1" min="9" max="9"/>
    <col width="12" customWidth="1" min="10" max="10"/>
    <col width="12" customWidth="1" min="11" max="11"/>
    <col width="16" customWidth="1" min="12" max="12"/>
  </cols>
  <sheetData>
    <row r="1">
      <c r="A1" s="3" t="inlineStr">
        <is>
          <t>Datum</t>
        </is>
      </c>
      <c r="B1" s="3" t="inlineStr">
        <is>
          <t>Kennzeichen</t>
        </is>
      </c>
      <c r="C1" s="3" t="inlineStr">
        <is>
          <t>Typ</t>
        </is>
      </c>
      <c r="D1" s="3" t="inlineStr">
        <is>
          <t>Lieferant/Beschreibung</t>
        </is>
      </c>
      <c r="E1" s="3" t="inlineStr">
        <is>
          <t>Netto €</t>
        </is>
      </c>
      <c r="F1" s="3" t="inlineStr">
        <is>
          <t>USt-Satz (%)</t>
        </is>
      </c>
      <c r="G1" s="3" t="inlineStr">
        <is>
          <t>USt-Betrag €</t>
        </is>
      </c>
      <c r="H1" s="3" t="inlineStr">
        <is>
          <t>Brutto €</t>
        </is>
      </c>
      <c r="I1" s="3" t="inlineStr">
        <is>
          <t>Liter (bei Tanken)</t>
        </is>
      </c>
      <c r="J1" s="3" t="inlineStr">
        <is>
          <t>Preis/Liter</t>
        </is>
      </c>
      <c r="K1" s="3" t="inlineStr">
        <is>
          <t>KM-Stand</t>
        </is>
      </c>
      <c r="L1" s="3" t="inlineStr">
        <is>
          <t>Beleg-Nr.</t>
        </is>
      </c>
    </row>
    <row r="2">
      <c r="A2" s="14" t="n">
        <v>45905</v>
      </c>
      <c r="B2" s="11" t="inlineStr">
        <is>
          <t>M-ES 2045</t>
        </is>
      </c>
      <c r="C2" s="11" t="inlineStr">
        <is>
          <t>Tanken</t>
        </is>
      </c>
      <c r="D2" s="11" t="inlineStr">
        <is>
          <t>Aral Tankstelle München</t>
        </is>
      </c>
      <c r="E2" s="15" t="n">
        <v>91.59999999999999</v>
      </c>
      <c r="F2" s="16" t="n">
        <v>0.19</v>
      </c>
      <c r="G2" s="15">
        <f>E2*F2</f>
        <v/>
      </c>
      <c r="H2" s="15">
        <f>E2+G2</f>
        <v/>
      </c>
      <c r="I2" s="17" t="n">
        <v>54</v>
      </c>
      <c r="J2" s="15">
        <f>WENN(UND(C2="Tanken";I2&gt;0);H2/I2;"")</f>
        <v/>
      </c>
      <c r="K2" s="13" t="n">
        <v>63500</v>
      </c>
      <c r="L2" s="11" t="inlineStr">
        <is>
          <t>2025-0905-AR1</t>
        </is>
      </c>
    </row>
    <row r="3">
      <c r="A3" s="7" t="n">
        <v>45920</v>
      </c>
      <c r="B3" s="4" t="inlineStr">
        <is>
          <t>K-HT 9901</t>
        </is>
      </c>
      <c r="C3" s="4" t="inlineStr">
        <is>
          <t>Tanken</t>
        </is>
      </c>
      <c r="D3" s="4" t="inlineStr">
        <is>
          <t>Shell Köln</t>
        </is>
      </c>
      <c r="E3" s="18" t="n">
        <v>72.27</v>
      </c>
      <c r="F3" s="19" t="n">
        <v>0.19</v>
      </c>
      <c r="G3" s="18">
        <f>E3*F3</f>
        <v/>
      </c>
      <c r="H3" s="18">
        <f>E3+G3</f>
        <v/>
      </c>
      <c r="I3" s="20" t="n">
        <v>43</v>
      </c>
      <c r="J3" s="18">
        <f>WENN(UND(C3="Tanken";I3&gt;0);H3/I3;"")</f>
        <v/>
      </c>
      <c r="K3" s="6" t="n">
        <v>46000</v>
      </c>
      <c r="L3" s="4" t="inlineStr">
        <is>
          <t>2025-0920-SH1</t>
        </is>
      </c>
    </row>
    <row r="4">
      <c r="A4" s="14" t="n">
        <v>45883</v>
      </c>
      <c r="B4" s="11" t="inlineStr">
        <is>
          <t>HH-KM 2211</t>
        </is>
      </c>
      <c r="C4" s="11" t="inlineStr">
        <is>
          <t>Wartung</t>
        </is>
      </c>
      <c r="D4" s="11" t="inlineStr">
        <is>
          <t>ATU Werkstatt Hamburg</t>
        </is>
      </c>
      <c r="E4" s="15" t="n">
        <v>420</v>
      </c>
      <c r="F4" s="16" t="n">
        <v>0.19</v>
      </c>
      <c r="G4" s="15">
        <f>E4*F4</f>
        <v/>
      </c>
      <c r="H4" s="15">
        <f>E4+G4</f>
        <v/>
      </c>
      <c r="I4" s="17" t="n"/>
      <c r="J4" s="15">
        <f>WENN(UND(C4="Tanken";I4&gt;0);H4/I4;"")</f>
        <v/>
      </c>
      <c r="K4" s="13" t="n">
        <v>127800</v>
      </c>
      <c r="L4" s="11" t="inlineStr">
        <is>
          <t>ATU-140825</t>
        </is>
      </c>
    </row>
    <row r="5">
      <c r="A5" s="7" t="n">
        <v>45930</v>
      </c>
      <c r="B5" s="4" t="inlineStr">
        <is>
          <t>BN-FR 5522</t>
        </is>
      </c>
      <c r="C5" s="4" t="inlineStr">
        <is>
          <t>Parken</t>
        </is>
      </c>
      <c r="D5" s="4" t="inlineStr">
        <is>
          <t>Parkhaus Bonn GmbH</t>
        </is>
      </c>
      <c r="E5" s="18" t="n">
        <v>12.61</v>
      </c>
      <c r="F5" s="19" t="n">
        <v>0.19</v>
      </c>
      <c r="G5" s="18">
        <f>E5*F5</f>
        <v/>
      </c>
      <c r="H5" s="18">
        <f>E5+G5</f>
        <v/>
      </c>
      <c r="I5" s="20" t="n"/>
      <c r="J5" s="18">
        <f>WENN(UND(C5="Tanken";I5&gt;0);H5/I5;"")</f>
        <v/>
      </c>
      <c r="K5" s="6" t="n">
        <v>98400</v>
      </c>
      <c r="L5" s="4" t="inlineStr">
        <is>
          <t>PB-300925</t>
        </is>
      </c>
    </row>
    <row r="6">
      <c r="A6" s="14" t="n">
        <v>45901</v>
      </c>
      <c r="B6" s="11" t="inlineStr">
        <is>
          <t>DO-ME 3004</t>
        </is>
      </c>
      <c r="C6" s="11" t="inlineStr">
        <is>
          <t>Leasingrate</t>
        </is>
      </c>
      <c r="D6" s="11" t="inlineStr">
        <is>
          <t>VW Leasing GmbH</t>
        </is>
      </c>
      <c r="E6" s="15" t="n">
        <v>389</v>
      </c>
      <c r="F6" s="16" t="n">
        <v>0.19</v>
      </c>
      <c r="G6" s="15">
        <f>E6*F6</f>
        <v/>
      </c>
      <c r="H6" s="15">
        <f>E6+G6</f>
        <v/>
      </c>
      <c r="I6" s="17" t="n"/>
      <c r="J6" s="15">
        <f>WENN(UND(C6="Tanken";I6&gt;0);H6/I6;"")</f>
        <v/>
      </c>
      <c r="K6" s="13" t="n">
        <v>151500</v>
      </c>
      <c r="L6" s="11" t="inlineStr">
        <is>
          <t>VWL-090125</t>
        </is>
      </c>
    </row>
    <row r="7">
      <c r="A7" s="7" t="n">
        <v>45931</v>
      </c>
      <c r="B7" s="4" t="inlineStr">
        <is>
          <t>DO-ME 3004</t>
        </is>
      </c>
      <c r="C7" s="4" t="inlineStr">
        <is>
          <t>Leasingrate</t>
        </is>
      </c>
      <c r="D7" s="4" t="inlineStr">
        <is>
          <t>VW Leasing GmbH</t>
        </is>
      </c>
      <c r="E7" s="18" t="n">
        <v>389</v>
      </c>
      <c r="F7" s="19" t="n">
        <v>0.19</v>
      </c>
      <c r="G7" s="18">
        <f>E7*F7</f>
        <v/>
      </c>
      <c r="H7" s="18">
        <f>E7+G7</f>
        <v/>
      </c>
      <c r="I7" s="20" t="n"/>
      <c r="J7" s="18">
        <f>WENN(UND(C7="Tanken";I7&gt;0);H7/I7;"")</f>
        <v/>
      </c>
      <c r="K7" s="6" t="n">
        <v>152100</v>
      </c>
      <c r="L7" s="4" t="inlineStr">
        <is>
          <t>VWL-101025</t>
        </is>
      </c>
    </row>
    <row r="8">
      <c r="A8" s="14" t="n">
        <v>45937</v>
      </c>
      <c r="B8" s="11" t="inlineStr">
        <is>
          <t>S-BX 4040</t>
        </is>
      </c>
      <c r="C8" s="11" t="inlineStr">
        <is>
          <t>Tanken</t>
        </is>
      </c>
      <c r="D8" s="11" t="inlineStr">
        <is>
          <t>TotalEnergies Stuttgart</t>
        </is>
      </c>
      <c r="E8" s="15" t="n">
        <v>93.28</v>
      </c>
      <c r="F8" s="16" t="n">
        <v>0.19</v>
      </c>
      <c r="G8" s="15">
        <f>E8*F8</f>
        <v/>
      </c>
      <c r="H8" s="15">
        <f>E8+G8</f>
        <v/>
      </c>
      <c r="I8" s="17" t="n">
        <v>52</v>
      </c>
      <c r="J8" s="15">
        <f>WENN(UND(C8="Tanken";I8&gt;0);H8/I8;"")</f>
        <v/>
      </c>
      <c r="K8" s="13" t="n">
        <v>209900</v>
      </c>
      <c r="L8" s="11" t="inlineStr">
        <is>
          <t>TE-071025</t>
        </is>
      </c>
    </row>
    <row r="9">
      <c r="A9" s="7" t="n">
        <v>45860</v>
      </c>
      <c r="B9" s="4" t="inlineStr">
        <is>
          <t>E-JS 7890</t>
        </is>
      </c>
      <c r="C9" s="4" t="inlineStr">
        <is>
          <t>Strom (Laden)</t>
        </is>
      </c>
      <c r="D9" s="4" t="inlineStr">
        <is>
          <t>EnBW Ladepunkt Essen</t>
        </is>
      </c>
      <c r="E9" s="18" t="n">
        <v>58</v>
      </c>
      <c r="F9" s="19" t="n">
        <v>0.19</v>
      </c>
      <c r="G9" s="18">
        <f>E9*F9</f>
        <v/>
      </c>
      <c r="H9" s="18">
        <f>E9+G9</f>
        <v/>
      </c>
      <c r="I9" s="20" t="n"/>
      <c r="J9" s="18">
        <f>WENN(UND(C9="Tanken";I9&gt;0);H9/I9;"")</f>
        <v/>
      </c>
      <c r="K9" s="6" t="n">
        <v>28900</v>
      </c>
      <c r="L9" s="4" t="inlineStr">
        <is>
          <t>ENBW-220725</t>
        </is>
      </c>
    </row>
    <row r="10">
      <c r="A10" s="14" t="n">
        <v>45940</v>
      </c>
      <c r="B10" s="11" t="inlineStr">
        <is>
          <t>M-ES 2045</t>
        </is>
      </c>
      <c r="C10" s="11" t="inlineStr">
        <is>
          <t>Waschanlage</t>
        </is>
      </c>
      <c r="D10" s="11" t="inlineStr">
        <is>
          <t>CleanCar München</t>
        </is>
      </c>
      <c r="E10" s="15" t="n">
        <v>10.08</v>
      </c>
      <c r="F10" s="16" t="n">
        <v>0.19</v>
      </c>
      <c r="G10" s="15">
        <f>E10*F10</f>
        <v/>
      </c>
      <c r="H10" s="15">
        <f>E10+G10</f>
        <v/>
      </c>
      <c r="I10" s="17" t="n"/>
      <c r="J10" s="15">
        <f>WENN(UND(C10="Tanken";I10&gt;0);H10/I10;"")</f>
        <v/>
      </c>
      <c r="K10" s="13" t="n">
        <v>63700</v>
      </c>
      <c r="L10" s="11" t="inlineStr">
        <is>
          <t>CC-101025</t>
        </is>
      </c>
    </row>
    <row r="11">
      <c r="A11" s="7" t="n">
        <v>45915</v>
      </c>
      <c r="B11" s="4" t="inlineStr">
        <is>
          <t>K-HT 9901</t>
        </is>
      </c>
      <c r="C11" s="4" t="inlineStr">
        <is>
          <t>Reifenwechsel</t>
        </is>
      </c>
      <c r="D11" s="4" t="inlineStr">
        <is>
          <t>Reifen Müller Köln</t>
        </is>
      </c>
      <c r="E11" s="18" t="n">
        <v>260</v>
      </c>
      <c r="F11" s="19" t="n">
        <v>0.19</v>
      </c>
      <c r="G11" s="18">
        <f>E11*F11</f>
        <v/>
      </c>
      <c r="H11" s="18">
        <f>E11+G11</f>
        <v/>
      </c>
      <c r="I11" s="20" t="n"/>
      <c r="J11" s="18">
        <f>WENN(UND(C11="Tanken";I11&gt;0);H11/I11;"")</f>
        <v/>
      </c>
      <c r="K11" s="6" t="n">
        <v>45800</v>
      </c>
      <c r="L11" s="4" t="inlineStr">
        <is>
          <t>RM-150925</t>
        </is>
      </c>
    </row>
    <row r="12">
      <c r="A12" s="14" t="n">
        <v>45874</v>
      </c>
      <c r="B12" s="11" t="inlineStr">
        <is>
          <t>BN-FR 5522</t>
        </is>
      </c>
      <c r="C12" s="11" t="inlineStr">
        <is>
          <t>Steuer</t>
        </is>
      </c>
      <c r="D12" s="11" t="inlineStr">
        <is>
          <t>Hauptzollamt Bonn</t>
        </is>
      </c>
      <c r="E12" s="15" t="n">
        <v>120</v>
      </c>
      <c r="F12" s="16" t="n">
        <v>0</v>
      </c>
      <c r="G12" s="15">
        <f>E12*F12</f>
        <v/>
      </c>
      <c r="H12" s="15">
        <f>E12+G12</f>
        <v/>
      </c>
      <c r="I12" s="17" t="n"/>
      <c r="J12" s="15">
        <f>WENN(UND(C12="Tanken";I12&gt;0);H12/I12;"")</f>
        <v/>
      </c>
      <c r="K12" s="13" t="n">
        <v>98200</v>
      </c>
      <c r="L12" s="11" t="inlineStr">
        <is>
          <t>HZA-050825</t>
        </is>
      </c>
    </row>
    <row r="13">
      <c r="A13" s="7" t="n">
        <v>45874</v>
      </c>
      <c r="B13" s="4" t="inlineStr">
        <is>
          <t>BN-FR 5522</t>
        </is>
      </c>
      <c r="C13" s="4" t="inlineStr">
        <is>
          <t>Versicherung</t>
        </is>
      </c>
      <c r="D13" s="4" t="inlineStr">
        <is>
          <t>Allianz SE</t>
        </is>
      </c>
      <c r="E13" s="18" t="n">
        <v>68</v>
      </c>
      <c r="F13" s="19" t="n">
        <v>0</v>
      </c>
      <c r="G13" s="18">
        <f>E13*F13</f>
        <v/>
      </c>
      <c r="H13" s="18">
        <f>E13+G13</f>
        <v/>
      </c>
      <c r="I13" s="20" t="n"/>
      <c r="J13" s="18">
        <f>WENN(UND(C13="Tanken";I13&gt;0);H13/I13;"")</f>
        <v/>
      </c>
      <c r="K13" s="6" t="n">
        <v>98250</v>
      </c>
      <c r="L13" s="4" t="inlineStr">
        <is>
          <t>ALL-050825</t>
        </is>
      </c>
    </row>
    <row r="14">
      <c r="A14" s="14" t="n">
        <v>45948</v>
      </c>
      <c r="B14" s="11" t="inlineStr">
        <is>
          <t>HH-KM 2211</t>
        </is>
      </c>
      <c r="C14" s="11" t="inlineStr">
        <is>
          <t>Tanken</t>
        </is>
      </c>
      <c r="D14" s="11" t="inlineStr">
        <is>
          <t>Aral Hamburg</t>
        </is>
      </c>
      <c r="E14" s="15" t="n">
        <v>102.52</v>
      </c>
      <c r="F14" s="16" t="n">
        <v>0.19</v>
      </c>
      <c r="G14" s="15">
        <f>E14*F14</f>
        <v/>
      </c>
      <c r="H14" s="15">
        <f>E14+G14</f>
        <v/>
      </c>
      <c r="I14" s="17" t="n">
        <v>56</v>
      </c>
      <c r="J14" s="15">
        <f>WENN(UND(C14="Tanken";I14&gt;0);H14/I14;"")</f>
        <v/>
      </c>
      <c r="K14" s="13" t="n">
        <v>128200</v>
      </c>
      <c r="L14" s="11" t="inlineStr">
        <is>
          <t>AR-181025</t>
        </is>
      </c>
    </row>
    <row r="15">
      <c r="A15" s="7" t="n">
        <v>45903</v>
      </c>
      <c r="B15" s="4" t="inlineStr">
        <is>
          <t>DO-ME 3004</t>
        </is>
      </c>
      <c r="C15" s="4" t="inlineStr">
        <is>
          <t>Reparatur</t>
        </is>
      </c>
      <c r="D15" s="4" t="inlineStr">
        <is>
          <t>Autohaus Schneider Dortmund</t>
        </is>
      </c>
      <c r="E15" s="18" t="n">
        <v>350</v>
      </c>
      <c r="F15" s="19" t="n">
        <v>0.19</v>
      </c>
      <c r="G15" s="18">
        <f>E15*F15</f>
        <v/>
      </c>
      <c r="H15" s="18">
        <f>E15+G15</f>
        <v/>
      </c>
      <c r="I15" s="20" t="n"/>
      <c r="J15" s="18">
        <f>WENN(UND(C15="Tanken";I15&gt;0);H15/I15;"")</f>
        <v/>
      </c>
      <c r="K15" s="6" t="n">
        <v>151700</v>
      </c>
      <c r="L15" s="4" t="inlineStr">
        <is>
          <t>ASD-030925</t>
        </is>
      </c>
    </row>
    <row r="16">
      <c r="A16" s="14" t="n">
        <v>45957</v>
      </c>
      <c r="B16" s="11" t="inlineStr">
        <is>
          <t>K-HT 9901</t>
        </is>
      </c>
      <c r="C16" s="11" t="inlineStr">
        <is>
          <t>Parken</t>
        </is>
      </c>
      <c r="D16" s="11" t="inlineStr">
        <is>
          <t>ParkOne Köln</t>
        </is>
      </c>
      <c r="E16" s="15" t="n">
        <v>8.4</v>
      </c>
      <c r="F16" s="16" t="n">
        <v>0.19</v>
      </c>
      <c r="G16" s="15">
        <f>E16*F16</f>
        <v/>
      </c>
      <c r="H16" s="15">
        <f>E16+G16</f>
        <v/>
      </c>
      <c r="I16" s="17" t="n"/>
      <c r="J16" s="15">
        <f>WENN(UND(C16="Tanken";I16&gt;0);H16/I16;"")</f>
        <v/>
      </c>
      <c r="K16" s="13" t="n">
        <v>46150</v>
      </c>
      <c r="L16" s="11" t="inlineStr">
        <is>
          <t>PO-271025</t>
        </is>
      </c>
    </row>
    <row r="18">
      <c r="D18" s="21" t="inlineStr">
        <is>
          <t>Summe:</t>
        </is>
      </c>
      <c r="E18" s="8">
        <f>SUMME(E2:E16)</f>
        <v/>
      </c>
      <c r="G18" s="8">
        <f>SUMME(G2:G16)</f>
        <v/>
      </c>
      <c r="H18" s="8">
        <f>SUMME(H2:H16)</f>
        <v/>
      </c>
    </row>
  </sheetData>
  <autoFilter ref="A1:L16"/>
  <dataValidations count="3">
    <dataValidation sqref="C2:C1000" showDropDown="0" showInputMessage="0" showErrorMessage="0" allowBlank="1" type="list">
      <formula1>"Tanken;Wartung;Reparatur;Leasingrate;Versicherung;Steuer;Parken;Waschanlage;Strom (Laden);Reifenwechsel"</formula1>
    </dataValidation>
    <dataValidation sqref="F2:F1000" showDropDown="0" showInputMessage="0" showErrorMessage="0" allowBlank="1" type="list">
      <formula1>"19%;7%;0%"</formula1>
    </dataValidation>
    <dataValidation sqref="B2:B1000" showDropDown="0" showInputMessage="0" showErrorMessage="0" allowBlank="1" type="list">
      <formula1>=Fahrzeuge!$A$6:$A$12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8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6" customWidth="1" min="3" max="3"/>
    <col width="14" customWidth="1" min="5" max="5"/>
    <col width="16" customWidth="1" min="6" max="6"/>
  </cols>
  <sheetData>
    <row r="1">
      <c r="A1" s="22" t="inlineStr">
        <is>
          <t>Ihr Logo</t>
        </is>
      </c>
      <c r="F1" s="1" t="inlineStr">
        <is>
          <t>Fuhrpark-Dashboard</t>
        </is>
      </c>
    </row>
    <row r="2"/>
    <row r="3"/>
    <row r="4">
      <c r="A4" s="21" t="inlineStr">
        <is>
          <t>Berichtsjahr:</t>
        </is>
      </c>
      <c r="C4" s="23">
        <f>JAHR(HEUTE())</f>
        <v/>
      </c>
    </row>
    <row r="6">
      <c r="A6" s="24" t="inlineStr">
        <is>
          <t>Monat</t>
        </is>
      </c>
      <c r="B6" s="24" t="inlineStr">
        <is>
          <t>Monatsnr</t>
        </is>
      </c>
      <c r="C6" s="24" t="inlineStr">
        <is>
          <t>Summe Brutto €</t>
        </is>
      </c>
      <c r="E6" s="24" t="inlineStr">
        <is>
          <t>Kennzeichen</t>
        </is>
      </c>
      <c r="F6" s="24" t="inlineStr">
        <is>
          <t>Brutto YTD €</t>
        </is>
      </c>
    </row>
    <row r="7">
      <c r="A7">
        <f>TEXT(DATUM($C$4;B7;1);"MMMM")</f>
        <v/>
      </c>
      <c r="B7" s="25" t="n">
        <v>1</v>
      </c>
      <c r="C7" s="8">
        <f>SUMMEWENNS(Kosten!$H:$H;Kosten!$A:$A;"&gt;="&amp;DATUM($C$4;B7;1);Kosten!$A:$A;"&lt;"&amp;EDATUM(DATUM($C$4;B7;1);1))</f>
        <v/>
      </c>
      <c r="E7" t="inlineStr">
        <is>
          <t>M-ES 2045</t>
        </is>
      </c>
      <c r="F7" s="8">
        <f>SUMMEWENNS(Kosten!$H:$H;Kosten!$B:$B;E7;Kosten!$A:$A;"&gt;="&amp;DATUM($C$4;1;1);Kosten!$A:$A;"&lt;="&amp;DATUM($C$4;12;31))</f>
        <v/>
      </c>
    </row>
    <row r="8">
      <c r="A8">
        <f>TEXT(DATUM($C$4;B8;1);"MMMM")</f>
        <v/>
      </c>
      <c r="B8" s="25" t="n">
        <v>2</v>
      </c>
      <c r="C8" s="8">
        <f>SUMMEWENNS(Kosten!$H:$H;Kosten!$A:$A;"&gt;="&amp;DATUM($C$4;B8;1);Kosten!$A:$A;"&lt;"&amp;EDATUM(DATUM($C$4;B8;1);1))</f>
        <v/>
      </c>
      <c r="E8" t="inlineStr">
        <is>
          <t>HH-KM 2211</t>
        </is>
      </c>
      <c r="F8" s="8">
        <f>SUMMEWENNS(Kosten!$H:$H;Kosten!$B:$B;E8;Kosten!$A:$A;"&gt;="&amp;DATUM($C$4;1;1);Kosten!$A:$A;"&lt;="&amp;DATUM($C$4;12;31))</f>
        <v/>
      </c>
    </row>
    <row r="9">
      <c r="A9">
        <f>TEXT(DATUM($C$4;B9;1);"MMMM")</f>
        <v/>
      </c>
      <c r="B9" s="25" t="n">
        <v>3</v>
      </c>
      <c r="C9" s="8">
        <f>SUMMEWENNS(Kosten!$H:$H;Kosten!$A:$A;"&gt;="&amp;DATUM($C$4;B9;1);Kosten!$A:$A;"&lt;"&amp;EDATUM(DATUM($C$4;B9;1);1))</f>
        <v/>
      </c>
      <c r="E9" t="inlineStr">
        <is>
          <t>DO-ME 3004</t>
        </is>
      </c>
      <c r="F9" s="8">
        <f>SUMMEWENNS(Kosten!$H:$H;Kosten!$B:$B;E9;Kosten!$A:$A;"&gt;="&amp;DATUM($C$4;1;1);Kosten!$A:$A;"&lt;="&amp;DATUM($C$4;12;31))</f>
        <v/>
      </c>
    </row>
    <row r="10">
      <c r="A10">
        <f>TEXT(DATUM($C$4;B10;1);"MMMM")</f>
        <v/>
      </c>
      <c r="B10" s="25" t="n">
        <v>4</v>
      </c>
      <c r="C10" s="8">
        <f>SUMMEWENNS(Kosten!$H:$H;Kosten!$A:$A;"&gt;="&amp;DATUM($C$4;B10;1);Kosten!$A:$A;"&lt;"&amp;EDATUM(DATUM($C$4;B10;1);1))</f>
        <v/>
      </c>
      <c r="E10" t="inlineStr">
        <is>
          <t>K-HT 9901</t>
        </is>
      </c>
      <c r="F10" s="8">
        <f>SUMMEWENNS(Kosten!$H:$H;Kosten!$B:$B;E10;Kosten!$A:$A;"&gt;="&amp;DATUM($C$4;1;1);Kosten!$A:$A;"&lt;="&amp;DATUM($C$4;12;31))</f>
        <v/>
      </c>
    </row>
    <row r="11">
      <c r="A11">
        <f>TEXT(DATUM($C$4;B11;1);"MMMM")</f>
        <v/>
      </c>
      <c r="B11" s="25" t="n">
        <v>5</v>
      </c>
      <c r="C11" s="8">
        <f>SUMMEWENNS(Kosten!$H:$H;Kosten!$A:$A;"&gt;="&amp;DATUM($C$4;B11;1);Kosten!$A:$A;"&lt;"&amp;EDATUM(DATUM($C$4;B11;1);1))</f>
        <v/>
      </c>
      <c r="E11" t="inlineStr">
        <is>
          <t>S-BX 4040</t>
        </is>
      </c>
      <c r="F11" s="8">
        <f>SUMMEWENNS(Kosten!$H:$H;Kosten!$B:$B;E11;Kosten!$A:$A;"&gt;="&amp;DATUM($C$4;1;1);Kosten!$A:$A;"&lt;="&amp;DATUM($C$4;12;31))</f>
        <v/>
      </c>
    </row>
    <row r="12">
      <c r="A12">
        <f>TEXT(DATUM($C$4;B12;1);"MMMM")</f>
        <v/>
      </c>
      <c r="B12" s="25" t="n">
        <v>6</v>
      </c>
      <c r="C12" s="8">
        <f>SUMMEWENNS(Kosten!$H:$H;Kosten!$A:$A;"&gt;="&amp;DATUM($C$4;B12;1);Kosten!$A:$A;"&lt;"&amp;EDATUM(DATUM($C$4;B12;1);1))</f>
        <v/>
      </c>
      <c r="E12" t="inlineStr">
        <is>
          <t>E-JS 7890</t>
        </is>
      </c>
      <c r="F12" s="8">
        <f>SUMMEWENNS(Kosten!$H:$H;Kosten!$B:$B;E12;Kosten!$A:$A;"&gt;="&amp;DATUM($C$4;1;1);Kosten!$A:$A;"&lt;="&amp;DATUM($C$4;12;31))</f>
        <v/>
      </c>
    </row>
    <row r="13">
      <c r="A13">
        <f>TEXT(DATUM($C$4;B13;1);"MMMM")</f>
        <v/>
      </c>
      <c r="B13" s="25" t="n">
        <v>7</v>
      </c>
      <c r="C13" s="8">
        <f>SUMMEWENNS(Kosten!$H:$H;Kosten!$A:$A;"&gt;="&amp;DATUM($C$4;B13;1);Kosten!$A:$A;"&lt;"&amp;EDATUM(DATUM($C$4;B13;1);1))</f>
        <v/>
      </c>
      <c r="E13" t="inlineStr">
        <is>
          <t>BN-FR 5522</t>
        </is>
      </c>
      <c r="F13" s="8">
        <f>SUMMEWENNS(Kosten!$H:$H;Kosten!$B:$B;E13;Kosten!$A:$A;"&gt;="&amp;DATUM($C$4;1;1);Kosten!$A:$A;"&lt;="&amp;DATUM($C$4;12;31))</f>
        <v/>
      </c>
    </row>
    <row r="14">
      <c r="A14">
        <f>TEXT(DATUM($C$4;B14;1);"MMMM")</f>
        <v/>
      </c>
      <c r="B14" s="25" t="n">
        <v>8</v>
      </c>
      <c r="C14" s="8">
        <f>SUMMEWENNS(Kosten!$H:$H;Kosten!$A:$A;"&gt;="&amp;DATUM($C$4;B14;1);Kosten!$A:$A;"&lt;"&amp;EDATUM(DATUM($C$4;B14;1);1))</f>
        <v/>
      </c>
    </row>
    <row r="15">
      <c r="A15">
        <f>TEXT(DATUM($C$4;B15;1);"MMMM")</f>
        <v/>
      </c>
      <c r="B15" s="25" t="n">
        <v>9</v>
      </c>
      <c r="C15" s="8">
        <f>SUMMEWENNS(Kosten!$H:$H;Kosten!$A:$A;"&gt;="&amp;DATUM($C$4;B15;1);Kosten!$A:$A;"&lt;"&amp;EDATUM(DATUM($C$4;B15;1);1))</f>
        <v/>
      </c>
    </row>
    <row r="16">
      <c r="A16">
        <f>TEXT(DATUM($C$4;B16;1);"MMMM")</f>
        <v/>
      </c>
      <c r="B16" s="25" t="n">
        <v>10</v>
      </c>
      <c r="C16" s="8">
        <f>SUMMEWENNS(Kosten!$H:$H;Kosten!$A:$A;"&gt;="&amp;DATUM($C$4;B16;1);Kosten!$A:$A;"&lt;"&amp;EDATUM(DATUM($C$4;B16;1);1))</f>
        <v/>
      </c>
    </row>
    <row r="17">
      <c r="A17">
        <f>TEXT(DATUM($C$4;B17;1);"MMMM")</f>
        <v/>
      </c>
      <c r="B17" s="25" t="n">
        <v>11</v>
      </c>
      <c r="C17" s="8">
        <f>SUMMEWENNS(Kosten!$H:$H;Kosten!$A:$A;"&gt;="&amp;DATUM($C$4;B17;1);Kosten!$A:$A;"&lt;"&amp;EDATUM(DATUM($C$4;B17;1);1))</f>
        <v/>
      </c>
    </row>
    <row r="18">
      <c r="A18">
        <f>TEXT(DATUM($C$4;B18;1);"MMMM")</f>
        <v/>
      </c>
      <c r="B18" s="25" t="n">
        <v>12</v>
      </c>
      <c r="C18" s="8">
        <f>SUMMEWENNS(Kosten!$H:$H;Kosten!$A:$A;"&gt;="&amp;DATUM($C$4;B18;1);Kosten!$A:$A;"&lt;"&amp;EDATUM(DATUM($C$4;B18;1);1))</f>
        <v/>
      </c>
    </row>
  </sheetData>
  <mergeCells count="2">
    <mergeCell ref="F1:K2"/>
    <mergeCell ref="A1:D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2025-11-09T22:37:40Z</dcterms:created>
  <dcterms:modified xmlns:dcterms="http://purl.org/dc/terms/" xmlns:xsi="http://www.w3.org/2001/XMLSchema-instance" xsi:type="dcterms:W3CDTF">2025-11-09T22:37:40Z</dcterms:modified>
</cp:coreProperties>
</file>