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roduktionsplan" sheetId="1" state="visible" r:id="rId1"/>
    <sheet xmlns:r="http://schemas.openxmlformats.org/officeDocument/2006/relationships" name="Maschinenauslastung" sheetId="2" state="visible" r:id="rId2"/>
    <sheet xmlns:r="http://schemas.openxmlformats.org/officeDocument/2006/relationships" name="Auftragsstatus" sheetId="3" state="visible" r:id="rId3"/>
  </sheets>
  <definedNames>
    <definedName name="_xlnm._FilterDatabase" localSheetId="0" hidden="1">'Produktionsplan'!$A$4:$K$24</definedName>
  </definedNames>
  <calcPr calcId="124519" fullCalcOnLoad="1"/>
</workbook>
</file>

<file path=xl/styles.xml><?xml version="1.0" encoding="utf-8"?>
<styleSheet xmlns="http://schemas.openxmlformats.org/spreadsheetml/2006/main">
  <numFmts count="2">
    <numFmt numFmtId="164" formatCode="0.0"/>
    <numFmt numFmtId="165" formatCode="0.0&quot;%&quot;"/>
  </numFmts>
  <fonts count="6">
    <font>
      <name val="Calibri"/>
      <family val="2"/>
      <color theme="1"/>
      <sz val="11"/>
      <scheme val="minor"/>
    </font>
    <font>
      <b val="1"/>
      <color rgb="001F4E78"/>
      <sz val="16"/>
    </font>
    <font>
      <i val="1"/>
      <sz val="9"/>
    </font>
    <font>
      <b val="1"/>
      <color rgb="00FFFFFF"/>
      <sz val="11"/>
    </font>
    <font>
      <b val="1"/>
    </font>
    <font>
      <b val="1"/>
      <color rgb="001F4E78"/>
      <sz val="14"/>
    </font>
  </fonts>
  <fills count="7">
    <fill>
      <patternFill/>
    </fill>
    <fill>
      <patternFill patternType="gray125"/>
    </fill>
    <fill>
      <patternFill patternType="solid">
        <fgColor rgb="001F4E78"/>
        <bgColor rgb="001F4E78"/>
      </patternFill>
    </fill>
    <fill>
      <patternFill patternType="solid">
        <fgColor rgb="00FFEB9C"/>
        <bgColor rgb="00FFEB9C"/>
      </patternFill>
    </fill>
    <fill>
      <patternFill patternType="solid">
        <fgColor rgb="00FFC7CE"/>
        <bgColor rgb="00FFC7CE"/>
      </patternFill>
    </fill>
    <fill>
      <patternFill patternType="solid">
        <fgColor rgb="00C6EFCE"/>
        <bgColor rgb="00C6EFCE"/>
      </patternFill>
    </fill>
    <fill>
      <patternFill patternType="solid">
        <fgColor rgb="00D9E1F2"/>
        <bgColor rgb="00D9E1F2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center"/>
    </xf>
    <xf numFmtId="0" fontId="0" fillId="0" borderId="1" applyAlignment="1" pivotButton="0" quotePrefix="0" xfId="0">
      <alignment horizontal="left"/>
    </xf>
    <xf numFmtId="0" fontId="0" fillId="3" borderId="1" applyAlignment="1" pivotButton="0" quotePrefix="0" xfId="0">
      <alignment horizontal="center"/>
    </xf>
    <xf numFmtId="0" fontId="0" fillId="4" borderId="1" applyAlignment="1" pivotButton="0" quotePrefix="0" xfId="0">
      <alignment horizontal="center"/>
    </xf>
    <xf numFmtId="0" fontId="0" fillId="5" borderId="1" applyAlignment="1" pivotButton="0" quotePrefix="0" xfId="0">
      <alignment horizontal="center"/>
    </xf>
    <xf numFmtId="164" fontId="0" fillId="0" borderId="1" applyAlignment="1" pivotButton="0" quotePrefix="0" xfId="0">
      <alignment horizontal="center"/>
    </xf>
    <xf numFmtId="165" fontId="0" fillId="0" borderId="1" applyAlignment="1" pivotButton="0" quotePrefix="0" xfId="0">
      <alignment horizontal="center"/>
    </xf>
    <xf numFmtId="0" fontId="4" fillId="6" borderId="1" applyAlignment="1" pivotButton="0" quotePrefix="0" xfId="0">
      <alignment horizontal="center"/>
    </xf>
    <xf numFmtId="165" fontId="4" fillId="6" borderId="1" applyAlignment="1" pivotButton="0" quotePrefix="0" xfId="0">
      <alignment horizontal="center"/>
    </xf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Maschinenauslastung im Vergleich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'Maschinenauslastung'!E3</f>
            </strRef>
          </tx>
          <spPr>
            <a:ln xmlns:a="http://schemas.openxmlformats.org/drawingml/2006/main">
              <a:prstDash val="solid"/>
            </a:ln>
          </spPr>
          <cat>
            <numRef>
              <f>'Maschinenauslastung'!$A$4:$A$15</f>
            </numRef>
          </cat>
          <val>
            <numRef>
              <f>'Maschinenauslastung'!$E$4:$E$15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Maschine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Auslastung %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Auftragsverteilung nach Status</a:t>
            </a:r>
          </a:p>
        </rich>
      </tx>
    </title>
    <plotArea>
      <pieChart>
        <varyColors val="1"/>
        <ser>
          <idx val="0"/>
          <order val="0"/>
          <tx>
            <strRef>
              <f>'Auftragsstatus'!B3</f>
            </strRef>
          </tx>
          <spPr>
            <a:ln xmlns:a="http://schemas.openxmlformats.org/drawingml/2006/main">
              <a:prstDash val="solid"/>
            </a:ln>
          </spPr>
          <cat>
            <numRef>
              <f>'Auftragsstatus'!$A$4:$A$6</f>
            </numRef>
          </cat>
          <val>
            <numRef>
              <f>'Auftragsstatus'!$B$4:$B$6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_rels/drawing2.xml.rels><Relationships xmlns="http://schemas.openxmlformats.org/package/2006/relationships"><Relationship Type="http://schemas.openxmlformats.org/officeDocument/2006/relationships/chart" Target="/xl/charts/chart2.xml" Id="rId1"/></Relationships>
</file>

<file path=xl/drawings/drawing1.xml><?xml version="1.0" encoding="utf-8"?>
<wsDr xmlns="http://schemas.openxmlformats.org/drawingml/2006/spreadsheetDrawing">
  <oneCellAnchor>
    <from>
      <col>7</col>
      <colOff>0</colOff>
      <row>2</row>
      <rowOff>0</rowOff>
    </from>
    <ext cx="8640000" cy="432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2.xml><?xml version="1.0" encoding="utf-8"?>
<wsDr xmlns="http://schemas.openxmlformats.org/drawingml/2006/spreadsheetDrawing">
  <oneCellAnchor>
    <from>
      <col>5</col>
      <colOff>0</colOff>
      <row>2</row>
      <rowOff>0</rowOff>
    </from>
    <ext cx="6480000" cy="432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3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K24"/>
  <sheetViews>
    <sheetView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4" customWidth="1" min="1" max="1"/>
    <col width="28" customWidth="1" min="2" max="2"/>
    <col width="30" customWidth="1" min="3" max="3"/>
    <col width="10" customWidth="1" min="4" max="4"/>
    <col width="16" customWidth="1" min="5" max="5"/>
    <col width="16" customWidth="1" min="6" max="6"/>
    <col width="14" customWidth="1" min="7" max="7"/>
    <col width="14" customWidth="1" min="8" max="8"/>
    <col width="18" customWidth="1" min="9" max="9"/>
    <col width="12" customWidth="1" min="10" max="10"/>
    <col width="13" customWidth="1" min="11" max="11"/>
  </cols>
  <sheetData>
    <row r="1">
      <c r="A1" s="1" t="inlineStr">
        <is>
          <t>PRODUKTIONSPLAN 2024</t>
        </is>
      </c>
    </row>
    <row r="2">
      <c r="A2" s="2" t="inlineStr">
        <is>
          <t>Erstellt am: 11.11.2025</t>
        </is>
      </c>
    </row>
    <row r="4">
      <c r="A4" s="3" t="inlineStr">
        <is>
          <t>Auftrag-Nr</t>
        </is>
      </c>
      <c r="B4" s="3" t="inlineStr">
        <is>
          <t>Produkt</t>
        </is>
      </c>
      <c r="C4" s="3" t="inlineStr">
        <is>
          <t>Kunde</t>
        </is>
      </c>
      <c r="D4" s="3" t="inlineStr">
        <is>
          <t>Menge</t>
        </is>
      </c>
      <c r="E4" s="3" t="inlineStr">
        <is>
          <t>Produktionsstart</t>
        </is>
      </c>
      <c r="F4" s="3" t="inlineStr">
        <is>
          <t>Produktionsende</t>
        </is>
      </c>
      <c r="G4" s="3" t="inlineStr">
        <is>
          <t>Geplante Std.</t>
        </is>
      </c>
      <c r="H4" s="3" t="inlineStr">
        <is>
          <t>Status</t>
        </is>
      </c>
      <c r="I4" s="3" t="inlineStr">
        <is>
          <t>Maschine</t>
        </is>
      </c>
      <c r="J4" s="3" t="inlineStr">
        <is>
          <t>Priorität</t>
        </is>
      </c>
      <c r="K4" s="3" t="inlineStr">
        <is>
          <t>Fortschritt %</t>
        </is>
      </c>
    </row>
    <row r="5">
      <c r="A5" s="4" t="inlineStr">
        <is>
          <t>PA-2024-1000</t>
        </is>
      </c>
      <c r="B5" s="5" t="inlineStr">
        <is>
          <t>Kupplungselement K45</t>
        </is>
      </c>
      <c r="C5" s="5" t="inlineStr">
        <is>
          <t>Hoffmann Technik GmbH</t>
        </is>
      </c>
      <c r="D5" s="4" t="n">
        <v>115</v>
      </c>
      <c r="E5" s="4" t="inlineStr">
        <is>
          <t>22.11.2025</t>
        </is>
      </c>
      <c r="F5" s="4" t="inlineStr">
        <is>
          <t>05.12.2025</t>
        </is>
      </c>
      <c r="G5" s="4" t="n">
        <v>104</v>
      </c>
      <c r="H5" s="6" t="inlineStr">
        <is>
          <t>In Arbeit</t>
        </is>
      </c>
      <c r="I5" s="4" t="inlineStr">
        <is>
          <t>CNC-Center 3</t>
        </is>
      </c>
      <c r="J5" s="4" t="inlineStr">
        <is>
          <t>Niedrig</t>
        </is>
      </c>
      <c r="K5" s="4" t="n">
        <v>73</v>
      </c>
    </row>
    <row r="6">
      <c r="A6" s="4" t="inlineStr">
        <is>
          <t>PA-2024-1001</t>
        </is>
      </c>
      <c r="B6" s="5" t="inlineStr">
        <is>
          <t>Hydraulikpumpe HP-750</t>
        </is>
      </c>
      <c r="C6" s="5" t="inlineStr">
        <is>
          <t>Schröder Anlagenbau AG</t>
        </is>
      </c>
      <c r="D6" s="4" t="n">
        <v>43</v>
      </c>
      <c r="E6" s="4" t="inlineStr">
        <is>
          <t>07.12.2025</t>
        </is>
      </c>
      <c r="F6" s="4" t="inlineStr">
        <is>
          <t>13.12.2025</t>
        </is>
      </c>
      <c r="G6" s="4" t="n">
        <v>70</v>
      </c>
      <c r="H6" s="6" t="inlineStr">
        <is>
          <t>In Arbeit</t>
        </is>
      </c>
      <c r="I6" s="4" t="inlineStr">
        <is>
          <t>CNC-Center 3</t>
        </is>
      </c>
      <c r="J6" s="7" t="inlineStr">
        <is>
          <t>Hoch</t>
        </is>
      </c>
      <c r="K6" s="4" t="n">
        <v>53</v>
      </c>
    </row>
    <row r="7">
      <c r="A7" s="4" t="inlineStr">
        <is>
          <t>PA-2024-1002</t>
        </is>
      </c>
      <c r="B7" s="5" t="inlineStr">
        <is>
          <t>Hydraulikzylinder Typ A</t>
        </is>
      </c>
      <c r="C7" s="5" t="inlineStr">
        <is>
          <t>Koch Metallverarbeitung</t>
        </is>
      </c>
      <c r="D7" s="4" t="n">
        <v>143</v>
      </c>
      <c r="E7" s="4" t="inlineStr">
        <is>
          <t>11.12.2025</t>
        </is>
      </c>
      <c r="F7" s="4" t="inlineStr">
        <is>
          <t>25.12.2025</t>
        </is>
      </c>
      <c r="G7" s="4" t="n">
        <v>44</v>
      </c>
      <c r="H7" s="6" t="inlineStr">
        <is>
          <t>In Arbeit</t>
        </is>
      </c>
      <c r="I7" s="4" t="inlineStr">
        <is>
          <t>Montagestation A</t>
        </is>
      </c>
      <c r="J7" s="4" t="inlineStr">
        <is>
          <t>Niedrig</t>
        </is>
      </c>
      <c r="K7" s="4" t="n">
        <v>81</v>
      </c>
    </row>
    <row r="8">
      <c r="A8" s="4" t="inlineStr">
        <is>
          <t>PA-2024-1003</t>
        </is>
      </c>
      <c r="B8" s="5" t="inlineStr">
        <is>
          <t>Hydraulikzylinder Typ A</t>
        </is>
      </c>
      <c r="C8" s="5" t="inlineStr">
        <is>
          <t>Becker Engineering KG</t>
        </is>
      </c>
      <c r="D8" s="4" t="n">
        <v>114</v>
      </c>
      <c r="E8" s="4" t="inlineStr">
        <is>
          <t>11.11.2025</t>
        </is>
      </c>
      <c r="F8" s="4" t="inlineStr">
        <is>
          <t>25.11.2025</t>
        </is>
      </c>
      <c r="G8" s="4" t="n">
        <v>104</v>
      </c>
      <c r="H8" s="6" t="inlineStr">
        <is>
          <t>In Arbeit</t>
        </is>
      </c>
      <c r="I8" s="4" t="inlineStr">
        <is>
          <t>Fräse 2</t>
        </is>
      </c>
      <c r="J8" s="6" t="inlineStr">
        <is>
          <t>Normal</t>
        </is>
      </c>
      <c r="K8" s="4" t="n">
        <v>36</v>
      </c>
    </row>
    <row r="9">
      <c r="A9" s="4" t="inlineStr">
        <is>
          <t>PA-2024-1004</t>
        </is>
      </c>
      <c r="B9" s="5" t="inlineStr">
        <is>
          <t>Gehäusedeckel GD-150</t>
        </is>
      </c>
      <c r="C9" s="5" t="inlineStr">
        <is>
          <t>Koch Metallverarbeitung</t>
        </is>
      </c>
      <c r="D9" s="4" t="n">
        <v>102</v>
      </c>
      <c r="E9" s="4" t="inlineStr">
        <is>
          <t>24.11.2025</t>
        </is>
      </c>
      <c r="F9" s="4" t="inlineStr">
        <is>
          <t>05.12.2025</t>
        </is>
      </c>
      <c r="G9" s="4" t="n">
        <v>88</v>
      </c>
      <c r="H9" s="6" t="inlineStr">
        <is>
          <t>In Arbeit</t>
        </is>
      </c>
      <c r="I9" s="4" t="inlineStr">
        <is>
          <t>Schweißanlage 1</t>
        </is>
      </c>
      <c r="J9" s="7" t="inlineStr">
        <is>
          <t>Hoch</t>
        </is>
      </c>
      <c r="K9" s="4" t="n">
        <v>56</v>
      </c>
    </row>
    <row r="10">
      <c r="A10" s="4" t="inlineStr">
        <is>
          <t>PA-2024-1005</t>
        </is>
      </c>
      <c r="B10" s="5" t="inlineStr">
        <is>
          <t>Antriebswelle Ø 80mm</t>
        </is>
      </c>
      <c r="C10" s="5" t="inlineStr">
        <is>
          <t>Hoffmann Technik GmbH</t>
        </is>
      </c>
      <c r="D10" s="4" t="n">
        <v>149</v>
      </c>
      <c r="E10" s="4" t="inlineStr">
        <is>
          <t>20.11.2025</t>
        </is>
      </c>
      <c r="F10" s="4" t="inlineStr">
        <is>
          <t>01.12.2025</t>
        </is>
      </c>
      <c r="G10" s="4" t="n">
        <v>19</v>
      </c>
      <c r="H10" s="6" t="inlineStr">
        <is>
          <t>In Arbeit</t>
        </is>
      </c>
      <c r="I10" s="4" t="inlineStr">
        <is>
          <t>Fräse 2</t>
        </is>
      </c>
      <c r="J10" s="4" t="inlineStr">
        <is>
          <t>Niedrig</t>
        </is>
      </c>
      <c r="K10" s="4" t="n">
        <v>69</v>
      </c>
    </row>
    <row r="11">
      <c r="A11" s="4" t="inlineStr">
        <is>
          <t>PA-2024-1006</t>
        </is>
      </c>
      <c r="B11" s="5" t="inlineStr">
        <is>
          <t>Kupplungselement K45</t>
        </is>
      </c>
      <c r="C11" s="5" t="inlineStr">
        <is>
          <t>Schmidt Industrietechnik AG</t>
        </is>
      </c>
      <c r="D11" s="4" t="n">
        <v>45</v>
      </c>
      <c r="E11" s="4" t="inlineStr">
        <is>
          <t>03.12.2025</t>
        </is>
      </c>
      <c r="F11" s="4" t="inlineStr">
        <is>
          <t>17.12.2025</t>
        </is>
      </c>
      <c r="G11" s="4" t="n">
        <v>77</v>
      </c>
      <c r="H11" s="6" t="inlineStr">
        <is>
          <t>In Arbeit</t>
        </is>
      </c>
      <c r="I11" s="4" t="inlineStr">
        <is>
          <t>CNC-Center 3</t>
        </is>
      </c>
      <c r="J11" s="6" t="inlineStr">
        <is>
          <t>Normal</t>
        </is>
      </c>
      <c r="K11" s="4" t="n">
        <v>29</v>
      </c>
    </row>
    <row r="12">
      <c r="A12" s="4" t="inlineStr">
        <is>
          <t>PA-2024-1007</t>
        </is>
      </c>
      <c r="B12" s="5" t="inlineStr">
        <is>
          <t>Hydraulikpumpe HP-750</t>
        </is>
      </c>
      <c r="C12" s="5" t="inlineStr">
        <is>
          <t>Schröder Anlagenbau AG</t>
        </is>
      </c>
      <c r="D12" s="4" t="n">
        <v>145</v>
      </c>
      <c r="E12" s="4" t="inlineStr">
        <is>
          <t>04.12.2025</t>
        </is>
      </c>
      <c r="F12" s="4" t="inlineStr">
        <is>
          <t>18.12.2025</t>
        </is>
      </c>
      <c r="G12" s="4" t="n">
        <v>70</v>
      </c>
      <c r="H12" s="6" t="inlineStr">
        <is>
          <t>In Arbeit</t>
        </is>
      </c>
      <c r="I12" s="4" t="inlineStr">
        <is>
          <t>Drehmaschine 1</t>
        </is>
      </c>
      <c r="J12" s="6" t="inlineStr">
        <is>
          <t>Normal</t>
        </is>
      </c>
      <c r="K12" s="4" t="n">
        <v>52</v>
      </c>
    </row>
    <row r="13">
      <c r="A13" s="4" t="inlineStr">
        <is>
          <t>PA-2024-1008</t>
        </is>
      </c>
      <c r="B13" s="5" t="inlineStr">
        <is>
          <t>Lagerbock LB-200</t>
        </is>
      </c>
      <c r="C13" s="5" t="inlineStr">
        <is>
          <t>Weber Hydraulik GmbH</t>
        </is>
      </c>
      <c r="D13" s="4" t="n">
        <v>108</v>
      </c>
      <c r="E13" s="4" t="inlineStr">
        <is>
          <t>07.12.2025</t>
        </is>
      </c>
      <c r="F13" s="4" t="inlineStr">
        <is>
          <t>14.12.2025</t>
        </is>
      </c>
      <c r="G13" s="4" t="n">
        <v>99</v>
      </c>
      <c r="H13" s="6" t="inlineStr">
        <is>
          <t>In Arbeit</t>
        </is>
      </c>
      <c r="I13" s="4" t="inlineStr">
        <is>
          <t>Drehmaschine 1</t>
        </is>
      </c>
      <c r="J13" s="6" t="inlineStr">
        <is>
          <t>Normal</t>
        </is>
      </c>
      <c r="K13" s="4" t="n">
        <v>25</v>
      </c>
    </row>
    <row r="14">
      <c r="A14" s="4" t="inlineStr">
        <is>
          <t>PA-2024-1009</t>
        </is>
      </c>
      <c r="B14" s="5" t="inlineStr">
        <is>
          <t>Gehäuseteile Serie X</t>
        </is>
      </c>
      <c r="C14" s="5" t="inlineStr">
        <is>
          <t>Krause Maschinenfabrik</t>
        </is>
      </c>
      <c r="D14" s="4" t="n">
        <v>63</v>
      </c>
      <c r="E14" s="4" t="inlineStr">
        <is>
          <t>17.11.2025</t>
        </is>
      </c>
      <c r="F14" s="4" t="inlineStr">
        <is>
          <t>24.11.2025</t>
        </is>
      </c>
      <c r="G14" s="4" t="n">
        <v>25</v>
      </c>
      <c r="H14" s="8" t="inlineStr">
        <is>
          <t>Abgeschlossen</t>
        </is>
      </c>
      <c r="I14" s="4" t="inlineStr">
        <is>
          <t>Drehmaschine 1</t>
        </is>
      </c>
      <c r="J14" s="7" t="inlineStr">
        <is>
          <t>Hoch</t>
        </is>
      </c>
      <c r="K14" s="4" t="n">
        <v>100</v>
      </c>
    </row>
    <row r="15">
      <c r="A15" s="4" t="inlineStr">
        <is>
          <t>PA-2024-1010</t>
        </is>
      </c>
      <c r="B15" s="5" t="inlineStr">
        <is>
          <t>Motorhalterung MH-12</t>
        </is>
      </c>
      <c r="C15" s="5" t="inlineStr">
        <is>
          <t>Koch Metallverarbeitung</t>
        </is>
      </c>
      <c r="D15" s="4" t="n">
        <v>51</v>
      </c>
      <c r="E15" s="4" t="inlineStr">
        <is>
          <t>15.11.2025</t>
        </is>
      </c>
      <c r="F15" s="4" t="inlineStr">
        <is>
          <t>20.11.2025</t>
        </is>
      </c>
      <c r="G15" s="4" t="n">
        <v>49</v>
      </c>
      <c r="H15" s="6" t="inlineStr">
        <is>
          <t>In Arbeit</t>
        </is>
      </c>
      <c r="I15" s="4" t="inlineStr">
        <is>
          <t>CNC-Center 3</t>
        </is>
      </c>
      <c r="J15" s="7" t="inlineStr">
        <is>
          <t>Hoch</t>
        </is>
      </c>
      <c r="K15" s="4" t="n">
        <v>40</v>
      </c>
    </row>
    <row r="16">
      <c r="A16" s="4" t="inlineStr">
        <is>
          <t>PA-2024-1011</t>
        </is>
      </c>
      <c r="B16" s="5" t="inlineStr">
        <is>
          <t>Kupplungselement K45</t>
        </is>
      </c>
      <c r="C16" s="5" t="inlineStr">
        <is>
          <t>Hoffmann Technik GmbH</t>
        </is>
      </c>
      <c r="D16" s="4" t="n">
        <v>136</v>
      </c>
      <c r="E16" s="4" t="inlineStr">
        <is>
          <t>27.11.2025</t>
        </is>
      </c>
      <c r="F16" s="4" t="inlineStr">
        <is>
          <t>07.12.2025</t>
        </is>
      </c>
      <c r="G16" s="4" t="n">
        <v>31</v>
      </c>
      <c r="H16" s="6" t="inlineStr">
        <is>
          <t>In Arbeit</t>
        </is>
      </c>
      <c r="I16" s="4" t="inlineStr">
        <is>
          <t>CNC-Center 3</t>
        </is>
      </c>
      <c r="J16" s="7" t="inlineStr">
        <is>
          <t>Hoch</t>
        </is>
      </c>
      <c r="K16" s="4" t="n">
        <v>38</v>
      </c>
    </row>
    <row r="17">
      <c r="A17" s="4" t="inlineStr">
        <is>
          <t>PA-2024-1012</t>
        </is>
      </c>
      <c r="B17" s="5" t="inlineStr">
        <is>
          <t>Gehäusedeckel GD-150</t>
        </is>
      </c>
      <c r="C17" s="5" t="inlineStr">
        <is>
          <t>Zimmermann Präzisionstechnik</t>
        </is>
      </c>
      <c r="D17" s="4" t="n">
        <v>57</v>
      </c>
      <c r="E17" s="4" t="inlineStr">
        <is>
          <t>27.11.2025</t>
        </is>
      </c>
      <c r="F17" s="4" t="inlineStr">
        <is>
          <t>08.12.2025</t>
        </is>
      </c>
      <c r="G17" s="4" t="n">
        <v>34</v>
      </c>
      <c r="H17" s="6" t="inlineStr">
        <is>
          <t>In Arbeit</t>
        </is>
      </c>
      <c r="I17" s="4" t="inlineStr">
        <is>
          <t>Montagestation A</t>
        </is>
      </c>
      <c r="J17" s="7" t="inlineStr">
        <is>
          <t>Hoch</t>
        </is>
      </c>
      <c r="K17" s="4" t="n">
        <v>63</v>
      </c>
    </row>
    <row r="18">
      <c r="A18" s="4" t="inlineStr">
        <is>
          <t>PA-2024-1013</t>
        </is>
      </c>
      <c r="B18" s="5" t="inlineStr">
        <is>
          <t>Druckbehälter DB-1000</t>
        </is>
      </c>
      <c r="C18" s="5" t="inlineStr">
        <is>
          <t>Schmidt Industrietechnik AG</t>
        </is>
      </c>
      <c r="D18" s="4" t="n">
        <v>110</v>
      </c>
      <c r="E18" s="4" t="inlineStr">
        <is>
          <t>09.12.2025</t>
        </is>
      </c>
      <c r="F18" s="4" t="inlineStr">
        <is>
          <t>24.12.2025</t>
        </is>
      </c>
      <c r="G18" s="4" t="n">
        <v>15</v>
      </c>
      <c r="H18" s="8" t="inlineStr">
        <is>
          <t>Abgeschlossen</t>
        </is>
      </c>
      <c r="I18" s="4" t="inlineStr">
        <is>
          <t>Schweißanlage 1</t>
        </is>
      </c>
      <c r="J18" s="7" t="inlineStr">
        <is>
          <t>Hoch</t>
        </is>
      </c>
      <c r="K18" s="4" t="n">
        <v>100</v>
      </c>
    </row>
    <row r="19">
      <c r="A19" s="4" t="inlineStr">
        <is>
          <t>PA-2024-1014</t>
        </is>
      </c>
      <c r="B19" s="5" t="inlineStr">
        <is>
          <t>Dichtungsring Set</t>
        </is>
      </c>
      <c r="C19" s="5" t="inlineStr">
        <is>
          <t>Becker Engineering KG</t>
        </is>
      </c>
      <c r="D19" s="4" t="n">
        <v>25</v>
      </c>
      <c r="E19" s="4" t="inlineStr">
        <is>
          <t>09.12.2025</t>
        </is>
      </c>
      <c r="F19" s="4" t="inlineStr">
        <is>
          <t>23.12.2025</t>
        </is>
      </c>
      <c r="G19" s="4" t="n">
        <v>106</v>
      </c>
      <c r="H19" s="4" t="inlineStr">
        <is>
          <t>Geplant</t>
        </is>
      </c>
      <c r="I19" s="4" t="inlineStr">
        <is>
          <t>Montagestation A</t>
        </is>
      </c>
      <c r="J19" s="4" t="inlineStr">
        <is>
          <t>Niedrig</t>
        </is>
      </c>
      <c r="K19" s="4" t="n">
        <v>0</v>
      </c>
    </row>
    <row r="20">
      <c r="A20" s="4" t="inlineStr">
        <is>
          <t>PA-2024-1015</t>
        </is>
      </c>
      <c r="B20" s="5" t="inlineStr">
        <is>
          <t>Hydraulikzylinder Typ A</t>
        </is>
      </c>
      <c r="C20" s="5" t="inlineStr">
        <is>
          <t>Schmidt Industrietechnik AG</t>
        </is>
      </c>
      <c r="D20" s="4" t="n">
        <v>50</v>
      </c>
      <c r="E20" s="4" t="inlineStr">
        <is>
          <t>10.12.2025</t>
        </is>
      </c>
      <c r="F20" s="4" t="inlineStr">
        <is>
          <t>22.12.2025</t>
        </is>
      </c>
      <c r="G20" s="4" t="n">
        <v>75</v>
      </c>
      <c r="H20" s="6" t="inlineStr">
        <is>
          <t>In Arbeit</t>
        </is>
      </c>
      <c r="I20" s="4" t="inlineStr">
        <is>
          <t>CNC-Center 3</t>
        </is>
      </c>
      <c r="J20" s="7" t="inlineStr">
        <is>
          <t>Hoch</t>
        </is>
      </c>
      <c r="K20" s="4" t="n">
        <v>71</v>
      </c>
    </row>
    <row r="21">
      <c r="A21" s="4" t="inlineStr">
        <is>
          <t>PA-2024-1016</t>
        </is>
      </c>
      <c r="B21" s="5" t="inlineStr">
        <is>
          <t>Lagerbock LB-200</t>
        </is>
      </c>
      <c r="C21" s="5" t="inlineStr">
        <is>
          <t>Koch Metallverarbeitung</t>
        </is>
      </c>
      <c r="D21" s="4" t="n">
        <v>126</v>
      </c>
      <c r="E21" s="4" t="inlineStr">
        <is>
          <t>07.12.2025</t>
        </is>
      </c>
      <c r="F21" s="4" t="inlineStr">
        <is>
          <t>18.12.2025</t>
        </is>
      </c>
      <c r="G21" s="4" t="n">
        <v>117</v>
      </c>
      <c r="H21" s="6" t="inlineStr">
        <is>
          <t>In Arbeit</t>
        </is>
      </c>
      <c r="I21" s="4" t="inlineStr">
        <is>
          <t>CNC-Center 3</t>
        </is>
      </c>
      <c r="J21" s="6" t="inlineStr">
        <is>
          <t>Normal</t>
        </is>
      </c>
      <c r="K21" s="4" t="n">
        <v>57</v>
      </c>
    </row>
    <row r="22">
      <c r="A22" s="4" t="inlineStr">
        <is>
          <t>PA-2024-1017</t>
        </is>
      </c>
      <c r="B22" s="5" t="inlineStr">
        <is>
          <t>Dichtungsring Set</t>
        </is>
      </c>
      <c r="C22" s="5" t="inlineStr">
        <is>
          <t>Bauer Industrieservice</t>
        </is>
      </c>
      <c r="D22" s="4" t="n">
        <v>118</v>
      </c>
      <c r="E22" s="4" t="inlineStr">
        <is>
          <t>18.11.2025</t>
        </is>
      </c>
      <c r="F22" s="4" t="inlineStr">
        <is>
          <t>24.11.2025</t>
        </is>
      </c>
      <c r="G22" s="4" t="n">
        <v>53</v>
      </c>
      <c r="H22" s="6" t="inlineStr">
        <is>
          <t>In Arbeit</t>
        </is>
      </c>
      <c r="I22" s="4" t="inlineStr">
        <is>
          <t>Drehmaschine 1</t>
        </is>
      </c>
      <c r="J22" s="7" t="inlineStr">
        <is>
          <t>Hoch</t>
        </is>
      </c>
      <c r="K22" s="4" t="n">
        <v>66</v>
      </c>
    </row>
    <row r="23">
      <c r="A23" s="4" t="inlineStr">
        <is>
          <t>PA-2024-1018</t>
        </is>
      </c>
      <c r="B23" s="5" t="inlineStr">
        <is>
          <t>Stahlträger IPE 300</t>
        </is>
      </c>
      <c r="C23" s="5" t="inlineStr">
        <is>
          <t>Becker Engineering KG</t>
        </is>
      </c>
      <c r="D23" s="4" t="n">
        <v>25</v>
      </c>
      <c r="E23" s="4" t="inlineStr">
        <is>
          <t>25.11.2025</t>
        </is>
      </c>
      <c r="F23" s="4" t="inlineStr">
        <is>
          <t>01.12.2025</t>
        </is>
      </c>
      <c r="G23" s="4" t="n">
        <v>18</v>
      </c>
      <c r="H23" s="4" t="inlineStr">
        <is>
          <t>Geplant</t>
        </is>
      </c>
      <c r="I23" s="4" t="inlineStr">
        <is>
          <t>Schweißanlage 1</t>
        </is>
      </c>
      <c r="J23" s="6" t="inlineStr">
        <is>
          <t>Normal</t>
        </is>
      </c>
      <c r="K23" s="4" t="n">
        <v>0</v>
      </c>
    </row>
    <row r="24">
      <c r="A24" s="4" t="inlineStr">
        <is>
          <t>PA-2024-1019</t>
        </is>
      </c>
      <c r="B24" s="5" t="inlineStr">
        <is>
          <t>Kupplungselement K45</t>
        </is>
      </c>
      <c r="C24" s="5" t="inlineStr">
        <is>
          <t>Krause Maschinenfabrik</t>
        </is>
      </c>
      <c r="D24" s="4" t="n">
        <v>102</v>
      </c>
      <c r="E24" s="4" t="inlineStr">
        <is>
          <t>27.11.2025</t>
        </is>
      </c>
      <c r="F24" s="4" t="inlineStr">
        <is>
          <t>05.12.2025</t>
        </is>
      </c>
      <c r="G24" s="4" t="n">
        <v>80</v>
      </c>
      <c r="H24" s="6" t="inlineStr">
        <is>
          <t>In Arbeit</t>
        </is>
      </c>
      <c r="I24" s="4" t="inlineStr">
        <is>
          <t>Schweißanlage 1</t>
        </is>
      </c>
      <c r="J24" s="6" t="inlineStr">
        <is>
          <t>Normal</t>
        </is>
      </c>
      <c r="K24" s="4" t="n">
        <v>32</v>
      </c>
    </row>
  </sheetData>
  <autoFilter ref="A4:K24"/>
  <mergeCells count="2">
    <mergeCell ref="A2:K2"/>
    <mergeCell ref="A1:K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15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22" customWidth="1" min="1" max="1"/>
    <col width="18" customWidth="1" min="2" max="2"/>
    <col width="16" customWidth="1" min="3" max="3"/>
    <col width="20" customWidth="1" min="4" max="4"/>
    <col width="14" customWidth="1" min="5" max="5"/>
    <col width="14" customWidth="1" min="6" max="6"/>
  </cols>
  <sheetData>
    <row r="1">
      <c r="A1" s="1" t="inlineStr">
        <is>
          <t>MASCHINENAUSLASTUNG</t>
        </is>
      </c>
    </row>
    <row r="3">
      <c r="A3" s="3" t="inlineStr">
        <is>
          <t>Maschine</t>
        </is>
      </c>
      <c r="B3" s="3" t="inlineStr">
        <is>
          <t>Geplante Aufträge</t>
        </is>
      </c>
      <c r="C3" s="3" t="inlineStr">
        <is>
          <t>Gesamtstunden</t>
        </is>
      </c>
      <c r="D3" s="3" t="inlineStr">
        <is>
          <t>Verfügbare Std./Woche</t>
        </is>
      </c>
      <c r="E3" s="3" t="inlineStr">
        <is>
          <t>Auslastung %</t>
        </is>
      </c>
      <c r="F3" s="3" t="inlineStr">
        <is>
          <t>Status</t>
        </is>
      </c>
    </row>
    <row r="4">
      <c r="A4" s="4" t="inlineStr">
        <is>
          <t>Drehmaschine 1</t>
        </is>
      </c>
      <c r="B4" s="4" t="n">
        <v>8</v>
      </c>
      <c r="C4" s="4" t="n">
        <v>245</v>
      </c>
      <c r="D4" s="4" t="n">
        <v>168</v>
      </c>
      <c r="E4" s="9">
        <f>ROUND(C4/D4*100,1)</f>
        <v/>
      </c>
      <c r="F4" s="7">
        <f>IF(E4&gt;100,"Überlastet",IF(E4&gt;80,"Hoch","Normal"))</f>
        <v/>
      </c>
    </row>
    <row r="5">
      <c r="A5" s="4" t="inlineStr">
        <is>
          <t>Drehmaschine 2</t>
        </is>
      </c>
      <c r="B5" s="4" t="n">
        <v>6</v>
      </c>
      <c r="C5" s="4" t="n">
        <v>189</v>
      </c>
      <c r="D5" s="4" t="n">
        <v>168</v>
      </c>
      <c r="E5" s="9">
        <f>ROUND(C5/D5*100,1)</f>
        <v/>
      </c>
      <c r="F5" s="7">
        <f>IF(E5&gt;100,"Überlastet",IF(E5&gt;80,"Hoch","Normal"))</f>
        <v/>
      </c>
    </row>
    <row r="6">
      <c r="A6" s="4" t="inlineStr">
        <is>
          <t>Fräse 1</t>
        </is>
      </c>
      <c r="B6" s="4" t="n">
        <v>7</v>
      </c>
      <c r="C6" s="4" t="n">
        <v>215</v>
      </c>
      <c r="D6" s="4" t="n">
        <v>168</v>
      </c>
      <c r="E6" s="9">
        <f>ROUND(C6/D6*100,1)</f>
        <v/>
      </c>
      <c r="F6" s="7">
        <f>IF(E6&gt;100,"Überlastet",IF(E6&gt;80,"Hoch","Normal"))</f>
        <v/>
      </c>
    </row>
    <row r="7">
      <c r="A7" s="4" t="inlineStr">
        <is>
          <t>Fräse 2</t>
        </is>
      </c>
      <c r="B7" s="4" t="n">
        <v>9</v>
      </c>
      <c r="C7" s="4" t="n">
        <v>278</v>
      </c>
      <c r="D7" s="4" t="n">
        <v>168</v>
      </c>
      <c r="E7" s="9">
        <f>ROUND(C7/D7*100,1)</f>
        <v/>
      </c>
      <c r="F7" s="7">
        <f>IF(E7&gt;100,"Überlastet",IF(E7&gt;80,"Hoch","Normal"))</f>
        <v/>
      </c>
    </row>
    <row r="8">
      <c r="A8" s="4" t="inlineStr">
        <is>
          <t>CNC-Center 1</t>
        </is>
      </c>
      <c r="B8" s="4" t="n">
        <v>5</v>
      </c>
      <c r="C8" s="4" t="n">
        <v>156</v>
      </c>
      <c r="D8" s="4" t="n">
        <v>168</v>
      </c>
      <c r="E8" s="9">
        <f>ROUND(C8/D8*100,1)</f>
        <v/>
      </c>
      <c r="F8" s="6">
        <f>IF(E8&gt;100,"Überlastet",IF(E8&gt;80,"Hoch","Normal"))</f>
        <v/>
      </c>
    </row>
    <row r="9">
      <c r="A9" s="4" t="inlineStr">
        <is>
          <t>CNC-Center 2</t>
        </is>
      </c>
      <c r="B9" s="4" t="n">
        <v>4</v>
      </c>
      <c r="C9" s="4" t="n">
        <v>132</v>
      </c>
      <c r="D9" s="4" t="n">
        <v>168</v>
      </c>
      <c r="E9" s="9">
        <f>ROUND(C9/D9*100,1)</f>
        <v/>
      </c>
      <c r="F9" s="8">
        <f>IF(E9&gt;100,"Überlastet",IF(E9&gt;80,"Hoch","Normal"))</f>
        <v/>
      </c>
    </row>
    <row r="10">
      <c r="A10" s="4" t="inlineStr">
        <is>
          <t>CNC-Center 3</t>
        </is>
      </c>
      <c r="B10" s="4" t="n">
        <v>7</v>
      </c>
      <c r="C10" s="4" t="n">
        <v>198</v>
      </c>
      <c r="D10" s="4" t="n">
        <v>168</v>
      </c>
      <c r="E10" s="9">
        <f>ROUND(C10/D10*100,1)</f>
        <v/>
      </c>
      <c r="F10" s="7">
        <f>IF(E10&gt;100,"Überlastet",IF(E10&gt;80,"Hoch","Normal"))</f>
        <v/>
      </c>
    </row>
    <row r="11">
      <c r="A11" s="4" t="inlineStr">
        <is>
          <t>Schweißanlage 1</t>
        </is>
      </c>
      <c r="B11" s="4" t="n">
        <v>10</v>
      </c>
      <c r="C11" s="4" t="n">
        <v>312</v>
      </c>
      <c r="D11" s="4" t="n">
        <v>168</v>
      </c>
      <c r="E11" s="9">
        <f>ROUND(C11/D11*100,1)</f>
        <v/>
      </c>
      <c r="F11" s="7">
        <f>IF(E11&gt;100,"Überlastet",IF(E11&gt;80,"Hoch","Normal"))</f>
        <v/>
      </c>
    </row>
    <row r="12">
      <c r="A12" s="4" t="inlineStr">
        <is>
          <t>Schweißanlage 2</t>
        </is>
      </c>
      <c r="B12" s="4" t="n">
        <v>8</v>
      </c>
      <c r="C12" s="4" t="n">
        <v>267</v>
      </c>
      <c r="D12" s="4" t="n">
        <v>168</v>
      </c>
      <c r="E12" s="9">
        <f>ROUND(C12/D12*100,1)</f>
        <v/>
      </c>
      <c r="F12" s="7">
        <f>IF(E12&gt;100,"Überlastet",IF(E12&gt;80,"Hoch","Normal"))</f>
        <v/>
      </c>
    </row>
    <row r="13">
      <c r="A13" s="4" t="inlineStr">
        <is>
          <t>Montagestation A</t>
        </is>
      </c>
      <c r="B13" s="4" t="n">
        <v>12</v>
      </c>
      <c r="C13" s="4" t="n">
        <v>345</v>
      </c>
      <c r="D13" s="4" t="n">
        <v>168</v>
      </c>
      <c r="E13" s="9">
        <f>ROUND(C13/D13*100,1)</f>
        <v/>
      </c>
      <c r="F13" s="7">
        <f>IF(E13&gt;100,"Überlastet",IF(E13&gt;80,"Hoch","Normal"))</f>
        <v/>
      </c>
    </row>
    <row r="14">
      <c r="A14" s="4" t="inlineStr">
        <is>
          <t>Montagestation B</t>
        </is>
      </c>
      <c r="B14" s="4" t="n">
        <v>9</v>
      </c>
      <c r="C14" s="4" t="n">
        <v>289</v>
      </c>
      <c r="D14" s="4" t="n">
        <v>168</v>
      </c>
      <c r="E14" s="9">
        <f>ROUND(C14/D14*100,1)</f>
        <v/>
      </c>
      <c r="F14" s="7">
        <f>IF(E14&gt;100,"Überlastet",IF(E14&gt;80,"Hoch","Normal"))</f>
        <v/>
      </c>
    </row>
    <row r="15">
      <c r="A15" s="4" t="inlineStr">
        <is>
          <t>Qualitätsprüfung</t>
        </is>
      </c>
      <c r="B15" s="4" t="n">
        <v>15</v>
      </c>
      <c r="C15" s="4" t="n">
        <v>412</v>
      </c>
      <c r="D15" s="4" t="n">
        <v>168</v>
      </c>
      <c r="E15" s="9">
        <f>ROUND(C15/D15*100,1)</f>
        <v/>
      </c>
      <c r="F15" s="7">
        <f>IF(E15&gt;100,"Überlastet",IF(E15&gt;80,"Hoch","Normal"))</f>
        <v/>
      </c>
    </row>
  </sheetData>
  <mergeCells count="1">
    <mergeCell ref="A1:F1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16"/>
  <sheetViews>
    <sheetView workbookViewId="0">
      <selection activeCell="A1" sqref="A1"/>
    </sheetView>
  </sheetViews>
  <sheetFormatPr baseColWidth="8" defaultRowHeight="15"/>
  <cols>
    <col width="18" customWidth="1" min="1" max="1"/>
    <col width="18" customWidth="1" min="2" max="2"/>
    <col width="14" customWidth="1" min="3" max="3"/>
    <col width="18" customWidth="1" min="4" max="4"/>
  </cols>
  <sheetData>
    <row r="1">
      <c r="A1" s="1" t="inlineStr">
        <is>
          <t>AUFTRAGSSTATUS ÜBERSICHT</t>
        </is>
      </c>
    </row>
    <row r="3">
      <c r="A3" s="3" t="inlineStr">
        <is>
          <t>Status</t>
        </is>
      </c>
      <c r="B3" s="3" t="inlineStr">
        <is>
          <t>Anzahl Aufträge</t>
        </is>
      </c>
      <c r="C3" s="3" t="inlineStr">
        <is>
          <t>Anteil %</t>
        </is>
      </c>
      <c r="D3" s="3" t="inlineStr">
        <is>
          <t>Gesamtstunden</t>
        </is>
      </c>
    </row>
    <row r="4">
      <c r="A4" s="4" t="inlineStr">
        <is>
          <t>Geplant</t>
        </is>
      </c>
      <c r="B4" s="4">
        <f>COUNTIF(Produktionsplan!H:H,"Geplant")</f>
        <v/>
      </c>
      <c r="C4" s="10">
        <f>B4/SUM($B$4:$B$6)*100</f>
        <v/>
      </c>
      <c r="D4" s="4">
        <f>SUMIF(Produktionsplan!H:H,"Geplant",Produktionsplan!G:G)</f>
        <v/>
      </c>
    </row>
    <row r="5">
      <c r="A5" s="4" t="inlineStr">
        <is>
          <t>In Arbeit</t>
        </is>
      </c>
      <c r="B5" s="4">
        <f>COUNTIF(Produktionsplan!H:H,"In Arbeit")</f>
        <v/>
      </c>
      <c r="C5" s="10">
        <f>B5/SUM($B$4:$B$6)*100</f>
        <v/>
      </c>
      <c r="D5" s="4">
        <f>SUMIF(Produktionsplan!H:H,"In Arbeit",Produktionsplan!G:G)</f>
        <v/>
      </c>
    </row>
    <row r="6">
      <c r="A6" s="4" t="inlineStr">
        <is>
          <t>Abgeschlossen</t>
        </is>
      </c>
      <c r="B6" s="4">
        <f>COUNTIF(Produktionsplan!H:H,"Abgeschlossen")</f>
        <v/>
      </c>
      <c r="C6" s="10">
        <f>B6/SUM($B$4:$B$6)*100</f>
        <v/>
      </c>
      <c r="D6" s="4">
        <f>SUMIF(Produktionsplan!H:H,"Abgeschlossen",Produktionsplan!G:G)</f>
        <v/>
      </c>
    </row>
    <row r="8">
      <c r="A8" s="11" t="inlineStr">
        <is>
          <t>GESAMT</t>
        </is>
      </c>
      <c r="B8" s="11">
        <f>SUM(B4:B6)</f>
        <v/>
      </c>
      <c r="C8" s="12">
        <f>SUM(C4:C6)</f>
        <v/>
      </c>
      <c r="D8" s="11">
        <f>SUM(D4:D6)</f>
        <v/>
      </c>
    </row>
    <row r="11">
      <c r="A11" s="13" t="inlineStr">
        <is>
          <t>PRIORITÄTEN ÜBERSICHT</t>
        </is>
      </c>
    </row>
    <row r="13">
      <c r="A13" s="3" t="inlineStr">
        <is>
          <t>Priorität</t>
        </is>
      </c>
      <c r="B13" s="3" t="inlineStr">
        <is>
          <t>Anzahl</t>
        </is>
      </c>
      <c r="C13" s="3" t="inlineStr">
        <is>
          <t>Anteil %</t>
        </is>
      </c>
    </row>
    <row r="14">
      <c r="A14" s="4" t="inlineStr">
        <is>
          <t>Hoch</t>
        </is>
      </c>
      <c r="B14" s="4">
        <f>COUNTIF(Produktionsplan!J:J,"Hoch")</f>
        <v/>
      </c>
      <c r="C14" s="10">
        <f>B14/SUM($B$14:$B$16)*100</f>
        <v/>
      </c>
    </row>
    <row r="15">
      <c r="A15" s="4" t="inlineStr">
        <is>
          <t>Normal</t>
        </is>
      </c>
      <c r="B15" s="4">
        <f>COUNTIF(Produktionsplan!J:J,"Normal")</f>
        <v/>
      </c>
      <c r="C15" s="10">
        <f>B15/SUM($B$14:$B$16)*100</f>
        <v/>
      </c>
    </row>
    <row r="16">
      <c r="A16" s="4" t="inlineStr">
        <is>
          <t>Niedrig</t>
        </is>
      </c>
      <c r="B16" s="4">
        <f>COUNTIF(Produktionsplan!J:J,"Niedrig")</f>
        <v/>
      </c>
      <c r="C16" s="10">
        <f>B16/SUM($B$14:$B$16)*100</f>
        <v/>
      </c>
    </row>
  </sheetData>
  <mergeCells count="2">
    <mergeCell ref="A1:D1"/>
    <mergeCell ref="A11:C11"/>
  </mergeCells>
  <pageMargins left="0.75" right="0.75" top="1" bottom="1" header="0.5" footer="0.5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2025-11-11T15:10:18Z</dcterms:created>
  <dcterms:modified xmlns:dcterms="http://purl.org/dc/terms/" xmlns:xsi="http://www.w3.org/2001/XMLSchema-instance" xsi:type="dcterms:W3CDTF">2025-11-11T15:10:18Z</dcterms:modified>
</cp:coreProperties>
</file>